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users\jmcdonald\documents\web\acadaffairs_CMS\plans\degrees\"/>
    </mc:Choice>
  </mc:AlternateContent>
  <bookViews>
    <workbookView xWindow="0" yWindow="0" windowWidth="28800" windowHeight="12300" tabRatio="663"/>
  </bookViews>
  <sheets>
    <sheet name="1. Overview " sheetId="6" r:id="rId1"/>
    <sheet name="2. Degree path course of study" sheetId="7" r:id="rId2"/>
    <sheet name="3. Faculty Resources" sheetId="8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5" i="6" l="1"/>
  <c r="B47" i="7" l="1"/>
  <c r="F67" i="8" l="1"/>
  <c r="H67" i="8" s="1"/>
  <c r="J67" i="8" s="1"/>
  <c r="C69" i="8"/>
  <c r="C70" i="8"/>
  <c r="C71" i="8"/>
  <c r="C68" i="8"/>
  <c r="A69" i="8"/>
  <c r="A70" i="8"/>
  <c r="A71" i="8"/>
  <c r="A68" i="8"/>
  <c r="J23" i="8"/>
  <c r="H23" i="8"/>
  <c r="F23" i="8"/>
  <c r="J37" i="8"/>
  <c r="H37" i="8"/>
  <c r="J51" i="8"/>
  <c r="K56" i="8"/>
  <c r="K52" i="8"/>
  <c r="J49" i="8"/>
  <c r="J46" i="8"/>
  <c r="K42" i="8"/>
  <c r="I42" i="8"/>
  <c r="K38" i="8"/>
  <c r="I38" i="8"/>
  <c r="K26" i="8"/>
  <c r="I26" i="8"/>
  <c r="G26" i="8"/>
  <c r="K25" i="8"/>
  <c r="I25" i="8"/>
  <c r="G25" i="8"/>
  <c r="K24" i="8"/>
  <c r="I24" i="8"/>
  <c r="G24" i="8"/>
  <c r="J22" i="8"/>
  <c r="H22" i="8"/>
  <c r="F22" i="8"/>
  <c r="J21" i="8"/>
  <c r="H21" i="8"/>
  <c r="F21" i="8"/>
  <c r="J19" i="8"/>
  <c r="H19" i="8"/>
  <c r="F19" i="8"/>
  <c r="J18" i="8"/>
  <c r="H18" i="8"/>
  <c r="F18" i="8"/>
  <c r="E11" i="8"/>
  <c r="G11" i="8"/>
  <c r="I11" i="8"/>
  <c r="K11" i="8"/>
  <c r="E12" i="8"/>
  <c r="G12" i="8"/>
  <c r="I12" i="8"/>
  <c r="K12" i="8"/>
  <c r="E13" i="8"/>
  <c r="G13" i="8"/>
  <c r="I13" i="8"/>
  <c r="K13" i="8"/>
  <c r="E14" i="8"/>
  <c r="G14" i="8"/>
  <c r="I14" i="8"/>
  <c r="K14" i="8"/>
  <c r="E15" i="8"/>
  <c r="G15" i="8"/>
  <c r="I15" i="8"/>
  <c r="K15" i="8"/>
  <c r="G29" i="8"/>
  <c r="I29" i="8"/>
  <c r="K29" i="8"/>
  <c r="F5" i="8"/>
  <c r="H5" i="8"/>
  <c r="J5" i="8"/>
  <c r="F6" i="8"/>
  <c r="H6" i="8"/>
  <c r="J6" i="8"/>
  <c r="F7" i="8"/>
  <c r="H7" i="8"/>
  <c r="J7" i="8"/>
  <c r="F8" i="8"/>
  <c r="H8" i="8"/>
  <c r="J8" i="8"/>
  <c r="F9" i="8"/>
  <c r="H9" i="8"/>
  <c r="J9" i="8"/>
  <c r="D6" i="8"/>
  <c r="D7" i="8"/>
  <c r="D8" i="8"/>
  <c r="D9" i="8"/>
  <c r="D5" i="8"/>
  <c r="C13" i="8"/>
  <c r="A52" i="8"/>
  <c r="A53" i="8"/>
  <c r="C53" i="8" s="1"/>
  <c r="A54" i="8"/>
  <c r="C54" i="8" s="1"/>
  <c r="K54" i="8" s="1"/>
  <c r="A55" i="8"/>
  <c r="C55" i="8" s="1"/>
  <c r="K55" i="8" s="1"/>
  <c r="A56" i="8"/>
  <c r="C56" i="8" s="1"/>
  <c r="A58" i="8"/>
  <c r="A34" i="8"/>
  <c r="C34" i="8" s="1"/>
  <c r="A35" i="8"/>
  <c r="C35" i="8" s="1"/>
  <c r="A36" i="8"/>
  <c r="C36" i="8" s="1"/>
  <c r="A37" i="8"/>
  <c r="C37" i="8" s="1"/>
  <c r="A38" i="8"/>
  <c r="A39" i="8"/>
  <c r="C39" i="8" s="1"/>
  <c r="A40" i="8"/>
  <c r="C40" i="8" s="1"/>
  <c r="A41" i="8"/>
  <c r="C41" i="8" s="1"/>
  <c r="A42" i="8"/>
  <c r="C42" i="8" s="1"/>
  <c r="A43" i="8"/>
  <c r="C43" i="8" s="1"/>
  <c r="A46" i="8"/>
  <c r="A47" i="8"/>
  <c r="C47" i="8" s="1"/>
  <c r="A48" i="8"/>
  <c r="C48" i="8" s="1"/>
  <c r="A49" i="8"/>
  <c r="C49" i="8" s="1"/>
  <c r="A50" i="8"/>
  <c r="C50" i="8" s="1"/>
  <c r="A51" i="8"/>
  <c r="C51" i="8" s="1"/>
  <c r="A27" i="8"/>
  <c r="C27" i="8" s="1"/>
  <c r="K27" i="8" s="1"/>
  <c r="A28" i="8"/>
  <c r="C28" i="8" s="1"/>
  <c r="A29" i="8"/>
  <c r="C29" i="8" s="1"/>
  <c r="A32" i="8"/>
  <c r="A33" i="8"/>
  <c r="C33" i="8" s="1"/>
  <c r="J33" i="8" s="1"/>
  <c r="A6" i="8"/>
  <c r="C6" i="8" s="1"/>
  <c r="A7" i="8"/>
  <c r="C7" i="8" s="1"/>
  <c r="A8" i="8"/>
  <c r="C8" i="8" s="1"/>
  <c r="A9" i="8"/>
  <c r="C9" i="8" s="1"/>
  <c r="A10" i="8"/>
  <c r="A11" i="8"/>
  <c r="C11" i="8" s="1"/>
  <c r="A12" i="8"/>
  <c r="C12" i="8" s="1"/>
  <c r="A13" i="8"/>
  <c r="A14" i="8"/>
  <c r="C14" i="8" s="1"/>
  <c r="A15" i="8"/>
  <c r="C15" i="8" s="1"/>
  <c r="A18" i="8"/>
  <c r="A19" i="8"/>
  <c r="C19" i="8" s="1"/>
  <c r="A20" i="8"/>
  <c r="C20" i="8" s="1"/>
  <c r="A21" i="8"/>
  <c r="C21" i="8" s="1"/>
  <c r="A22" i="8"/>
  <c r="C22" i="8" s="1"/>
  <c r="A23" i="8"/>
  <c r="C23" i="8" s="1"/>
  <c r="A24" i="8"/>
  <c r="A25" i="8"/>
  <c r="C25" i="8" s="1"/>
  <c r="A26" i="8"/>
  <c r="C26" i="8" s="1"/>
  <c r="C30" i="8" l="1"/>
  <c r="G16" i="8"/>
  <c r="C57" i="8"/>
  <c r="C44" i="8"/>
  <c r="E16" i="8"/>
  <c r="K16" i="8"/>
  <c r="I16" i="8"/>
  <c r="D16" i="8"/>
  <c r="F16" i="8"/>
  <c r="H16" i="8"/>
  <c r="J16" i="8"/>
  <c r="J47" i="8"/>
  <c r="D57" i="8"/>
  <c r="H57" i="8"/>
  <c r="K41" i="8"/>
  <c r="I41" i="8"/>
  <c r="K53" i="8"/>
  <c r="K57" i="8" s="1"/>
  <c r="I57" i="8"/>
  <c r="G57" i="8"/>
  <c r="J50" i="8"/>
  <c r="K40" i="8"/>
  <c r="E44" i="8"/>
  <c r="I40" i="8"/>
  <c r="J36" i="8"/>
  <c r="H36" i="8"/>
  <c r="J20" i="8"/>
  <c r="J30" i="8" s="1"/>
  <c r="H20" i="8"/>
  <c r="H30" i="8" s="1"/>
  <c r="F20" i="8"/>
  <c r="F30" i="8" s="1"/>
  <c r="K28" i="8"/>
  <c r="K30" i="8" s="1"/>
  <c r="I28" i="8"/>
  <c r="G28" i="8"/>
  <c r="I43" i="8"/>
  <c r="K43" i="8"/>
  <c r="K39" i="8"/>
  <c r="I39" i="8"/>
  <c r="G44" i="8"/>
  <c r="J35" i="8"/>
  <c r="H35" i="8"/>
  <c r="D30" i="8"/>
  <c r="E57" i="8"/>
  <c r="J48" i="8"/>
  <c r="F57" i="8"/>
  <c r="J34" i="8"/>
  <c r="H34" i="8"/>
  <c r="I27" i="8"/>
  <c r="H33" i="8"/>
  <c r="E30" i="8"/>
  <c r="D44" i="8"/>
  <c r="G27" i="8"/>
  <c r="I30" i="8" l="1"/>
  <c r="I44" i="8"/>
  <c r="J44" i="8"/>
  <c r="H44" i="8"/>
  <c r="J57" i="8"/>
  <c r="G30" i="8"/>
  <c r="D13" i="6" s="1"/>
  <c r="K44" i="8"/>
  <c r="K58" i="8" s="1"/>
  <c r="C13" i="6"/>
  <c r="C11" i="6"/>
  <c r="D58" i="8"/>
  <c r="E58" i="8"/>
  <c r="F44" i="8"/>
  <c r="F58" i="8" s="1"/>
  <c r="D11" i="6" l="1"/>
  <c r="G58" i="8"/>
  <c r="G63" i="8" s="1"/>
  <c r="E11" i="6"/>
  <c r="I58" i="8"/>
  <c r="I61" i="8" s="1"/>
  <c r="J58" i="8"/>
  <c r="J64" i="8" s="1"/>
  <c r="H58" i="8"/>
  <c r="H61" i="8" s="1"/>
  <c r="H68" i="8" s="1"/>
  <c r="F11" i="6"/>
  <c r="E13" i="6"/>
  <c r="F13" i="6"/>
  <c r="E64" i="8"/>
  <c r="E63" i="8"/>
  <c r="E62" i="8"/>
  <c r="E61" i="8"/>
  <c r="K61" i="8"/>
  <c r="K64" i="8"/>
  <c r="K63" i="8"/>
  <c r="K62" i="8"/>
  <c r="G61" i="8"/>
  <c r="F64" i="8"/>
  <c r="F71" i="8" s="1"/>
  <c r="F61" i="8"/>
  <c r="F68" i="8" s="1"/>
  <c r="F63" i="8"/>
  <c r="F70" i="8" s="1"/>
  <c r="F62" i="8"/>
  <c r="F69" i="8" s="1"/>
  <c r="D64" i="8"/>
  <c r="D71" i="8" s="1"/>
  <c r="D63" i="8"/>
  <c r="D70" i="8" s="1"/>
  <c r="D62" i="8"/>
  <c r="D69" i="8" s="1"/>
  <c r="D61" i="8"/>
  <c r="D68" i="8" s="1"/>
  <c r="H64" i="8" l="1"/>
  <c r="H71" i="8" s="1"/>
  <c r="G62" i="8"/>
  <c r="G64" i="8"/>
  <c r="J61" i="8"/>
  <c r="J68" i="8" s="1"/>
  <c r="J62" i="8"/>
  <c r="J69" i="8" s="1"/>
  <c r="J63" i="8"/>
  <c r="J70" i="8" s="1"/>
  <c r="I62" i="8"/>
  <c r="I63" i="8"/>
  <c r="I64" i="8"/>
  <c r="H62" i="8"/>
  <c r="H69" i="8" s="1"/>
  <c r="H63" i="8"/>
  <c r="H70" i="8" s="1"/>
  <c r="J71" i="8"/>
  <c r="F72" i="8"/>
  <c r="D72" i="8"/>
  <c r="J72" i="8" l="1"/>
  <c r="H72" i="8"/>
  <c r="B41" i="7"/>
  <c r="B34" i="7"/>
  <c r="B28" i="7"/>
  <c r="B21" i="7"/>
  <c r="B15" i="7"/>
  <c r="B8" i="7"/>
  <c r="B2" i="7"/>
  <c r="B54" i="7" l="1"/>
  <c r="D5" i="6" l="1"/>
  <c r="E5" i="6" s="1"/>
  <c r="F5" i="6" s="1"/>
  <c r="A5" i="8" l="1"/>
  <c r="C5" i="8" s="1"/>
  <c r="C16" i="8" s="1"/>
  <c r="C58" i="8" l="1"/>
  <c r="C12" i="6"/>
  <c r="D12" i="6"/>
  <c r="E12" i="6"/>
  <c r="F12" i="6"/>
  <c r="F10" i="6"/>
  <c r="F14" i="6" s="1"/>
  <c r="C10" i="6"/>
  <c r="D10" i="6"/>
  <c r="E10" i="6"/>
  <c r="F3" i="8"/>
  <c r="H3" i="8" s="1"/>
  <c r="J3" i="8" s="1"/>
  <c r="D18" i="6"/>
  <c r="E18" i="6" s="1"/>
  <c r="F18" i="6" s="1"/>
  <c r="D19" i="6"/>
  <c r="E19" i="6" s="1"/>
  <c r="D21" i="6"/>
  <c r="C21" i="6"/>
  <c r="C7" i="6"/>
  <c r="D7" i="6" s="1"/>
  <c r="E7" i="6" s="1"/>
  <c r="F19" i="6" l="1"/>
  <c r="F21" i="6" s="1"/>
  <c r="E21" i="6"/>
  <c r="E53" i="6"/>
  <c r="F53" i="6"/>
  <c r="E23" i="6"/>
  <c r="C22" i="6"/>
  <c r="C25" i="6"/>
  <c r="E25" i="6"/>
  <c r="F25" i="6"/>
  <c r="D14" i="6"/>
  <c r="C23" i="6"/>
  <c r="E14" i="6"/>
  <c r="D23" i="6"/>
  <c r="C15" i="6"/>
  <c r="F22" i="6"/>
  <c r="D25" i="6"/>
  <c r="E24" i="6"/>
  <c r="F23" i="6"/>
  <c r="D24" i="6"/>
  <c r="C35" i="6"/>
  <c r="D35" i="6"/>
  <c r="E35" i="6"/>
  <c r="F7" i="6"/>
  <c r="F35" i="6" s="1"/>
  <c r="F15" i="6" l="1"/>
  <c r="E22" i="6"/>
  <c r="E27" i="6" s="1"/>
  <c r="C53" i="6"/>
  <c r="C14" i="6"/>
  <c r="C31" i="6" s="1"/>
  <c r="C37" i="6" s="1"/>
  <c r="C54" i="6" s="1"/>
  <c r="F24" i="6"/>
  <c r="F27" i="6" s="1"/>
  <c r="C24" i="6"/>
  <c r="C27" i="6" s="1"/>
  <c r="D15" i="6"/>
  <c r="D31" i="6" s="1"/>
  <c r="D37" i="6" s="1"/>
  <c r="D54" i="6" s="1"/>
  <c r="D22" i="6"/>
  <c r="D27" i="6" s="1"/>
  <c r="E15" i="6"/>
  <c r="E31" i="6" s="1"/>
  <c r="E37" i="6" s="1"/>
  <c r="E54" i="6" s="1"/>
  <c r="E55" i="6" s="1"/>
  <c r="E56" i="6" s="1"/>
  <c r="F31" i="6" l="1"/>
  <c r="F37" i="6" s="1"/>
  <c r="F54" i="6" s="1"/>
  <c r="F56" i="6" s="1"/>
  <c r="F33" i="6"/>
  <c r="F38" i="6" s="1"/>
  <c r="C55" i="6"/>
  <c r="C56" i="6" s="1"/>
  <c r="D33" i="6"/>
  <c r="D38" i="6" s="1"/>
  <c r="D39" i="6" s="1"/>
  <c r="C33" i="6"/>
  <c r="C38" i="6" s="1"/>
  <c r="C39" i="6" s="1"/>
  <c r="E33" i="6"/>
  <c r="E38" i="6" s="1"/>
  <c r="E39" i="6" s="1"/>
  <c r="D53" i="6"/>
  <c r="D55" i="6" s="1"/>
  <c r="D56" i="6" s="1"/>
  <c r="F39" i="6" l="1"/>
</calcChain>
</file>

<file path=xl/sharedStrings.xml><?xml version="1.0" encoding="utf-8"?>
<sst xmlns="http://schemas.openxmlformats.org/spreadsheetml/2006/main" count="132" uniqueCount="94">
  <si>
    <t>Per Credit Tuition*</t>
  </si>
  <si>
    <t>Fees</t>
  </si>
  <si>
    <t>Compensation and benefits</t>
  </si>
  <si>
    <t xml:space="preserve">  Faculty</t>
  </si>
  <si>
    <t>Other (specify)</t>
  </si>
  <si>
    <t>Total Expenses</t>
  </si>
  <si>
    <t>Operating margin (surplus or deficit / revenues)</t>
  </si>
  <si>
    <t>Capital expense</t>
  </si>
  <si>
    <t>* UW’s Board of Trustees’ current working policy is to raise tuition by 4% each year</t>
  </si>
  <si>
    <t>Revenue</t>
  </si>
  <si>
    <t>Total Resident credit hours generated**</t>
  </si>
  <si>
    <t>Total Non Resident credit hours generated**</t>
  </si>
  <si>
    <t xml:space="preserve">  Nonresident (Posted Tuition Rate)</t>
  </si>
  <si>
    <t xml:space="preserve">  Resident (Posted Tuition Rate)</t>
  </si>
  <si>
    <t>Total Resident Tuition in NEW Program</t>
  </si>
  <si>
    <t>Total Non Resident Tuition outside of NEW Program</t>
  </si>
  <si>
    <t>Total Non Resident Tuition in NEW Program</t>
  </si>
  <si>
    <t>Total Tuition from NEW Enrollment</t>
  </si>
  <si>
    <t xml:space="preserve">  Program Per Credit Hour</t>
  </si>
  <si>
    <t>Program Fee Revenue</t>
  </si>
  <si>
    <t>Advising Fee Revenue</t>
  </si>
  <si>
    <t xml:space="preserve">  Advising Fee Per Credit Hour</t>
  </si>
  <si>
    <t xml:space="preserve">  Mandatory Fee (Per Full Time Student)</t>
  </si>
  <si>
    <t>Mandatory Fee Revenue</t>
  </si>
  <si>
    <t>Total New Revenue Generated</t>
  </si>
  <si>
    <t xml:space="preserve">  Estimated Actual Non Resident Per Credit Tuition</t>
  </si>
  <si>
    <t>Salary</t>
  </si>
  <si>
    <t>Benefits</t>
  </si>
  <si>
    <t>Fiscal Year</t>
  </si>
  <si>
    <t>Fall</t>
  </si>
  <si>
    <t>Spring</t>
  </si>
  <si>
    <t>Total New Revenues Remaining with Program</t>
  </si>
  <si>
    <t>Marketing</t>
  </si>
  <si>
    <t>New Program's Total Surplus or Deficit</t>
  </si>
  <si>
    <t>New Program Expense Assumptions</t>
  </si>
  <si>
    <t>Projected Financial Results for New Program</t>
  </si>
  <si>
    <t>FY1</t>
  </si>
  <si>
    <t>FY2</t>
  </si>
  <si>
    <t>FY3</t>
  </si>
  <si>
    <t>FY4</t>
  </si>
  <si>
    <t>Total Resident Tuition generated outside of NEW Program</t>
  </si>
  <si>
    <t>NEW Course</t>
  </si>
  <si>
    <t>New Course</t>
  </si>
  <si>
    <t xml:space="preserve">This template is intended to be used as a basic guide to generate a projection of additional expenses and revenues at the University. </t>
  </si>
  <si>
    <t xml:space="preserve">Cells in orange are variables which can be updated as needed. Please enter information in numerical tab order. </t>
  </si>
  <si>
    <t>Cells in gray calculate automatically</t>
  </si>
  <si>
    <t>Supplies</t>
  </si>
  <si>
    <t>Travel</t>
  </si>
  <si>
    <t xml:space="preserve">Cummulative Total NEW headcount enrollment </t>
  </si>
  <si>
    <t>NEW Resident enrollment (# of new students entering the program each year)</t>
  </si>
  <si>
    <t>NEW Non Resident Enrollment  (# of new students entering the program each year)</t>
  </si>
  <si>
    <t xml:space="preserve">  Resident (credit hours delivered outside of NEW Program)</t>
  </si>
  <si>
    <t xml:space="preserve">  Resident (credit hours delivered in NEW Program)</t>
  </si>
  <si>
    <t xml:space="preserve">  Non Resident (credit hours delivered outside of NEW Program)</t>
  </si>
  <si>
    <t xml:space="preserve">  Non Resident (credit hours delivered in NEW Program)</t>
  </si>
  <si>
    <t>Row</t>
  </si>
  <si>
    <t>Freshman Fall</t>
  </si>
  <si>
    <t>USP C1</t>
  </si>
  <si>
    <t>USP FYS</t>
  </si>
  <si>
    <t>USP V</t>
  </si>
  <si>
    <t>Freshman Spring</t>
  </si>
  <si>
    <t>Sophmore Fall</t>
  </si>
  <si>
    <t>USP H</t>
  </si>
  <si>
    <t>Sophmore Spring</t>
  </si>
  <si>
    <t>Junior Fall</t>
  </si>
  <si>
    <t>Junior Spring</t>
  </si>
  <si>
    <t>Senior Fall</t>
  </si>
  <si>
    <t>Senior Spring</t>
  </si>
  <si>
    <t>Total Hours</t>
  </si>
  <si>
    <t>Distance Option</t>
  </si>
  <si>
    <t>NEW CREDIT HOURS OFFERED
BY ACADEMIC YEAR</t>
  </si>
  <si>
    <t>hours</t>
  </si>
  <si>
    <t>Total New Revenue Generated Within New Program</t>
  </si>
  <si>
    <t xml:space="preserve">Total New Revenue Generated Outside of the Program </t>
  </si>
  <si>
    <t>Teaching load</t>
  </si>
  <si>
    <t>faculty line 1</t>
  </si>
  <si>
    <t>faculty line 2</t>
  </si>
  <si>
    <t>faculty line 3</t>
  </si>
  <si>
    <t xml:space="preserve">fall </t>
  </si>
  <si>
    <t>spring</t>
  </si>
  <si>
    <t>faculty line 4</t>
  </si>
  <si>
    <t>Compensation</t>
  </si>
  <si>
    <t>Enter Course of Study, Credit Hours, indicate if the course is new and if the course will be offered through distance education</t>
  </si>
  <si>
    <t xml:space="preserve">  Other administrative staff</t>
  </si>
  <si>
    <t>Last updated 2/27/19</t>
  </si>
  <si>
    <t>For more specific salary and benefit data please contact the Budget Office at 766-9028</t>
  </si>
  <si>
    <t xml:space="preserve">  Graduate Assistants</t>
  </si>
  <si>
    <t>Prior Year's Non Resident Discount Rate (updated annually by the budget office)</t>
  </si>
  <si>
    <t>Q</t>
  </si>
  <si>
    <t>USP PN</t>
  </si>
  <si>
    <t>USP C2</t>
  </si>
  <si>
    <t>* note that this program does not have a college "home," and program fee will vary by focus area and accrue to the appropriate college.  Thus, to simplify and keep the budget conserverative, the fee has been set to $0 for the pro forma</t>
  </si>
  <si>
    <t>Course</t>
  </si>
  <si>
    <t>USP 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</si>
</sst>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</numFmts>
  <fonts count="16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0" fontId="4" fillId="2" borderId="3" applyNumberFormat="0" applyAlignment="0" applyProtection="0"/>
    <xf numFmtId="0" fontId="10" fillId="4" borderId="3" applyNumberFormat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83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2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5" fontId="4" fillId="2" borderId="0" xfId="1" applyNumberFormat="1" applyBorder="1" applyAlignment="1">
      <alignment vertical="center" wrapText="1"/>
    </xf>
    <xf numFmtId="164" fontId="4" fillId="2" borderId="0" xfId="1" applyNumberForma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9" fillId="0" borderId="0" xfId="0" applyFont="1"/>
    <xf numFmtId="165" fontId="6" fillId="0" borderId="0" xfId="0" applyNumberFormat="1" applyFont="1"/>
    <xf numFmtId="165" fontId="0" fillId="0" borderId="0" xfId="0" applyNumberFormat="1"/>
    <xf numFmtId="3" fontId="4" fillId="2" borderId="0" xfId="1" applyNumberFormat="1" applyBorder="1" applyAlignment="1">
      <alignment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5" fontId="1" fillId="0" borderId="8" xfId="0" applyNumberFormat="1" applyFont="1" applyBorder="1" applyAlignment="1">
      <alignment vertical="center" wrapText="1"/>
    </xf>
    <xf numFmtId="165" fontId="1" fillId="0" borderId="9" xfId="0" applyNumberFormat="1" applyFont="1" applyBorder="1" applyAlignment="1">
      <alignment vertical="center" wrapText="1"/>
    </xf>
    <xf numFmtId="165" fontId="2" fillId="3" borderId="1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165" fontId="0" fillId="0" borderId="0" xfId="0" applyNumberFormat="1" applyFont="1"/>
    <xf numFmtId="0" fontId="4" fillId="2" borderId="3" xfId="1"/>
    <xf numFmtId="0" fontId="1" fillId="0" borderId="1" xfId="0" applyFont="1" applyBorder="1" applyAlignment="1">
      <alignment horizontal="center" vertical="center" wrapText="1"/>
    </xf>
    <xf numFmtId="0" fontId="13" fillId="0" borderId="0" xfId="0" applyFont="1"/>
    <xf numFmtId="0" fontId="7" fillId="0" borderId="5" xfId="0" applyFont="1" applyBorder="1" applyAlignment="1">
      <alignment vertical="center" wrapText="1"/>
    </xf>
    <xf numFmtId="0" fontId="15" fillId="0" borderId="0" xfId="0" applyFont="1"/>
    <xf numFmtId="0" fontId="0" fillId="5" borderId="0" xfId="0" applyFont="1" applyFill="1"/>
    <xf numFmtId="0" fontId="0" fillId="0" borderId="0" xfId="0" applyFont="1" applyFill="1" applyBorder="1"/>
    <xf numFmtId="165" fontId="4" fillId="2" borderId="3" xfId="1" applyNumberFormat="1"/>
    <xf numFmtId="165" fontId="10" fillId="4" borderId="3" xfId="2" applyNumberFormat="1"/>
    <xf numFmtId="2" fontId="1" fillId="0" borderId="0" xfId="0" applyNumberFormat="1" applyFont="1"/>
    <xf numFmtId="0" fontId="0" fillId="0" borderId="0" xfId="0" applyAlignment="1">
      <alignment horizontal="left" vertical="top" wrapText="1"/>
    </xf>
    <xf numFmtId="0" fontId="4" fillId="2" borderId="3" xfId="1" applyAlignment="1">
      <alignment horizontal="left" vertical="top" wrapText="1"/>
    </xf>
    <xf numFmtId="0" fontId="4" fillId="2" borderId="3" xfId="1" applyAlignment="1">
      <alignment vertical="center"/>
    </xf>
    <xf numFmtId="0" fontId="7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3" fontId="10" fillId="4" borderId="3" xfId="2" applyNumberFormat="1" applyBorder="1" applyAlignment="1">
      <alignment vertical="center" wrapText="1"/>
    </xf>
    <xf numFmtId="3" fontId="10" fillId="4" borderId="18" xfId="2" applyNumberFormat="1" applyBorder="1" applyAlignment="1">
      <alignment vertical="center" wrapText="1"/>
    </xf>
    <xf numFmtId="3" fontId="4" fillId="2" borderId="19" xfId="1" applyNumberForma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65" fontId="4" fillId="2" borderId="3" xfId="1" applyNumberFormat="1" applyBorder="1" applyAlignment="1">
      <alignment vertical="center" wrapText="1"/>
    </xf>
    <xf numFmtId="165" fontId="4" fillId="2" borderId="18" xfId="1" applyNumberFormat="1" applyBorder="1" applyAlignment="1">
      <alignment vertical="center" wrapText="1"/>
    </xf>
    <xf numFmtId="165" fontId="4" fillId="2" borderId="19" xfId="1" applyNumberFormat="1" applyBorder="1" applyAlignment="1">
      <alignment vertical="center" wrapText="1"/>
    </xf>
    <xf numFmtId="165" fontId="10" fillId="4" borderId="3" xfId="2" applyNumberFormat="1" applyBorder="1" applyAlignment="1">
      <alignment vertical="center" wrapText="1"/>
    </xf>
    <xf numFmtId="165" fontId="10" fillId="4" borderId="18" xfId="2" applyNumberFormat="1" applyBorder="1" applyAlignment="1">
      <alignment vertical="center" wrapText="1"/>
    </xf>
    <xf numFmtId="165" fontId="1" fillId="0" borderId="19" xfId="0" applyNumberFormat="1" applyFont="1" applyBorder="1" applyAlignment="1">
      <alignment vertical="center" wrapText="1"/>
    </xf>
    <xf numFmtId="164" fontId="4" fillId="2" borderId="19" xfId="1" applyNumberForma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4" fillId="2" borderId="3" xfId="1" applyBorder="1" applyAlignment="1">
      <alignment vertical="center" wrapText="1"/>
    </xf>
    <xf numFmtId="0" fontId="4" fillId="2" borderId="18" xfId="1" applyBorder="1" applyAlignment="1">
      <alignment vertical="center" wrapText="1"/>
    </xf>
    <xf numFmtId="166" fontId="4" fillId="2" borderId="3" xfId="1" applyNumberFormat="1" applyBorder="1" applyAlignment="1">
      <alignment vertical="center" wrapText="1"/>
    </xf>
    <xf numFmtId="166" fontId="4" fillId="2" borderId="18" xfId="1" applyNumberForma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4" fillId="2" borderId="21" xfId="1" applyBorder="1" applyAlignment="1">
      <alignment vertical="center" wrapText="1"/>
    </xf>
    <xf numFmtId="0" fontId="4" fillId="2" borderId="22" xfId="1" applyBorder="1" applyAlignment="1">
      <alignment vertical="center" wrapText="1"/>
    </xf>
    <xf numFmtId="9" fontId="0" fillId="0" borderId="0" xfId="4" applyFont="1"/>
    <xf numFmtId="0" fontId="4" fillId="2" borderId="0" xfId="1" applyBorder="1"/>
    <xf numFmtId="6" fontId="4" fillId="2" borderId="3" xfId="1" applyNumberFormat="1" applyBorder="1" applyAlignment="1">
      <alignment vertical="center" wrapText="1"/>
    </xf>
    <xf numFmtId="6" fontId="4" fillId="2" borderId="18" xfId="1" applyNumberForma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10" fillId="4" borderId="12" xfId="2" applyBorder="1" applyAlignment="1">
      <alignment horizontal="left" vertical="center"/>
    </xf>
    <xf numFmtId="0" fontId="10" fillId="4" borderId="13" xfId="2" applyBorder="1" applyAlignment="1">
      <alignment horizontal="left" vertical="center"/>
    </xf>
    <xf numFmtId="0" fontId="10" fillId="4" borderId="14" xfId="2" applyBorder="1" applyAlignment="1">
      <alignment horizontal="left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165" fontId="0" fillId="0" borderId="0" xfId="3" applyNumberFormat="1" applyFont="1" applyAlignment="1">
      <alignment horizontal="center"/>
    </xf>
    <xf numFmtId="0" fontId="0" fillId="0" borderId="0" xfId="0" applyAlignment="1">
      <alignment wrapText="1"/>
    </xf>
  </cellXfs>
  <cellStyles count="5">
    <cellStyle name="Calculation" xfId="2" builtinId="22"/>
    <cellStyle name="Currency" xfId="3" builtinId="4"/>
    <cellStyle name="Input" xfId="1" builtinId="20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'3. Faculty Resources'!$B$5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'3. Faculty Resources'!$B$6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'3. Faculty Resources'!$B$7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'3. Faculty Resources'!$B$9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'3. Faculty Resources'!$B$12" lockText="1" noThreeD="1"/>
</file>

<file path=xl/ctrlProps/ctrlProp47.xml><?xml version="1.0" encoding="utf-8"?>
<formControlPr xmlns="http://schemas.microsoft.com/office/spreadsheetml/2009/9/main" objectType="CheckBox" fmlaLink="'3. Faculty Resources'!$B$13" lockText="1" noThreeD="1"/>
</file>

<file path=xl/ctrlProps/ctrlProp48.xml><?xml version="1.0" encoding="utf-8"?>
<formControlPr xmlns="http://schemas.microsoft.com/office/spreadsheetml/2009/9/main" objectType="CheckBox" fmlaLink="'3. Faculty Resources'!$B$14" lockText="1" noThreeD="1"/>
</file>

<file path=xl/ctrlProps/ctrlProp49.xml><?xml version="1.0" encoding="utf-8"?>
<formControlPr xmlns="http://schemas.microsoft.com/office/spreadsheetml/2009/9/main" objectType="CheckBox" fmlaLink="'3. Faculty Resources'!$B$15" lockText="1" noThreeD="1"/>
</file>

<file path=xl/ctrlProps/ctrlProp5.xml><?xml version="1.0" encoding="utf-8"?>
<formControlPr xmlns="http://schemas.microsoft.com/office/spreadsheetml/2009/9/main" objectType="CheckBox" fmlaLink="'3. Faculty Resources'!$B$8" lockText="1" noThreeD="1"/>
</file>

<file path=xl/ctrlProps/ctrlProp50.xml><?xml version="1.0" encoding="utf-8"?>
<formControlPr xmlns="http://schemas.microsoft.com/office/spreadsheetml/2009/9/main" objectType="CheckBox" fmlaLink="'3. Faculty Resources'!$B$19" lockText="1" noThreeD="1"/>
</file>

<file path=xl/ctrlProps/ctrlProp51.xml><?xml version="1.0" encoding="utf-8"?>
<formControlPr xmlns="http://schemas.microsoft.com/office/spreadsheetml/2009/9/main" objectType="CheckBox" fmlaLink="'3. Faculty Resources'!$B$20" lockText="1" noThreeD="1"/>
</file>

<file path=xl/ctrlProps/ctrlProp52.xml><?xml version="1.0" encoding="utf-8"?>
<formControlPr xmlns="http://schemas.microsoft.com/office/spreadsheetml/2009/9/main" objectType="CheckBox" fmlaLink="'3. Faculty Resources'!$B$21" lockText="1" noThreeD="1"/>
</file>

<file path=xl/ctrlProps/ctrlProp53.xml><?xml version="1.0" encoding="utf-8"?>
<formControlPr xmlns="http://schemas.microsoft.com/office/spreadsheetml/2009/9/main" objectType="CheckBox" fmlaLink="'3. Faculty Resources'!$B$22" lockText="1" noThreeD="1"/>
</file>

<file path=xl/ctrlProps/ctrlProp54.xml><?xml version="1.0" encoding="utf-8"?>
<formControlPr xmlns="http://schemas.microsoft.com/office/spreadsheetml/2009/9/main" objectType="CheckBox" fmlaLink="'3. Faculty Resources'!$B$23" lockText="1" noThreeD="1"/>
</file>

<file path=xl/ctrlProps/ctrlProp55.xml><?xml version="1.0" encoding="utf-8"?>
<formControlPr xmlns="http://schemas.microsoft.com/office/spreadsheetml/2009/9/main" objectType="CheckBox" fmlaLink="'3. Faculty Resources'!$B$25" lockText="1" noThreeD="1"/>
</file>

<file path=xl/ctrlProps/ctrlProp56.xml><?xml version="1.0" encoding="utf-8"?>
<formControlPr xmlns="http://schemas.microsoft.com/office/spreadsheetml/2009/9/main" objectType="CheckBox" fmlaLink="'3. Faculty Resources'!$B$26" lockText="1" noThreeD="1"/>
</file>

<file path=xl/ctrlProps/ctrlProp57.xml><?xml version="1.0" encoding="utf-8"?>
<formControlPr xmlns="http://schemas.microsoft.com/office/spreadsheetml/2009/9/main" objectType="CheckBox" fmlaLink="'3. Faculty Resources'!$B$27" lockText="1" noThreeD="1"/>
</file>

<file path=xl/ctrlProps/ctrlProp58.xml><?xml version="1.0" encoding="utf-8"?>
<formControlPr xmlns="http://schemas.microsoft.com/office/spreadsheetml/2009/9/main" objectType="CheckBox" fmlaLink="'3. Faculty Resources'!$B$28" lockText="1" noThreeD="1"/>
</file>

<file path=xl/ctrlProps/ctrlProp59.xml><?xml version="1.0" encoding="utf-8"?>
<formControlPr xmlns="http://schemas.microsoft.com/office/spreadsheetml/2009/9/main" objectType="CheckBox" fmlaLink="'3. Faculty Resources'!$B$29" lockText="1" noThreeD="1"/>
</file>

<file path=xl/ctrlProps/ctrlProp6.xml><?xml version="1.0" encoding="utf-8"?>
<formControlPr xmlns="http://schemas.microsoft.com/office/spreadsheetml/2009/9/main" objectType="CheckBox" fmlaLink="'3. Faculty Resources'!$B$11" lockText="1" noThreeD="1"/>
</file>

<file path=xl/ctrlProps/ctrlProp60.xml><?xml version="1.0" encoding="utf-8"?>
<formControlPr xmlns="http://schemas.microsoft.com/office/spreadsheetml/2009/9/main" objectType="CheckBox" fmlaLink="'3. Faculty Resources'!$B$33" lockText="1" noThreeD="1"/>
</file>

<file path=xl/ctrlProps/ctrlProp61.xml><?xml version="1.0" encoding="utf-8"?>
<formControlPr xmlns="http://schemas.microsoft.com/office/spreadsheetml/2009/9/main" objectType="CheckBox" fmlaLink="'3. Faculty Resources'!$B$34" lockText="1" noThreeD="1"/>
</file>

<file path=xl/ctrlProps/ctrlProp62.xml><?xml version="1.0" encoding="utf-8"?>
<formControlPr xmlns="http://schemas.microsoft.com/office/spreadsheetml/2009/9/main" objectType="CheckBox" fmlaLink="'3. Faculty Resources'!$B$35" lockText="1" noThreeD="1"/>
</file>

<file path=xl/ctrlProps/ctrlProp63.xml><?xml version="1.0" encoding="utf-8"?>
<formControlPr xmlns="http://schemas.microsoft.com/office/spreadsheetml/2009/9/main" objectType="CheckBox" fmlaLink="'3. Faculty Resources'!$B$36" lockText="1" noThreeD="1"/>
</file>

<file path=xl/ctrlProps/ctrlProp64.xml><?xml version="1.0" encoding="utf-8"?>
<formControlPr xmlns="http://schemas.microsoft.com/office/spreadsheetml/2009/9/main" objectType="CheckBox" fmlaLink="'3. Faculty Resources'!$B$37" lockText="1" noThreeD="1"/>
</file>

<file path=xl/ctrlProps/ctrlProp65.xml><?xml version="1.0" encoding="utf-8"?>
<formControlPr xmlns="http://schemas.microsoft.com/office/spreadsheetml/2009/9/main" objectType="CheckBox" fmlaLink="'3. Faculty Resources'!$B$39" lockText="1" noThreeD="1"/>
</file>

<file path=xl/ctrlProps/ctrlProp66.xml><?xml version="1.0" encoding="utf-8"?>
<formControlPr xmlns="http://schemas.microsoft.com/office/spreadsheetml/2009/9/main" objectType="CheckBox" fmlaLink="'3. Faculty Resources'!$B$40" lockText="1" noThreeD="1"/>
</file>

<file path=xl/ctrlProps/ctrlProp67.xml><?xml version="1.0" encoding="utf-8"?>
<formControlPr xmlns="http://schemas.microsoft.com/office/spreadsheetml/2009/9/main" objectType="CheckBox" fmlaLink="'3. Faculty Resources'!$B$41" lockText="1" noThreeD="1"/>
</file>

<file path=xl/ctrlProps/ctrlProp68.xml><?xml version="1.0" encoding="utf-8"?>
<formControlPr xmlns="http://schemas.microsoft.com/office/spreadsheetml/2009/9/main" objectType="CheckBox" fmlaLink="'3. Faculty Resources'!$B$42" lockText="1" noThreeD="1"/>
</file>

<file path=xl/ctrlProps/ctrlProp69.xml><?xml version="1.0" encoding="utf-8"?>
<formControlPr xmlns="http://schemas.microsoft.com/office/spreadsheetml/2009/9/main" objectType="CheckBox" fmlaLink="'3. Faculty Resources'!$B$43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'3. Faculty Resources'!$B$47" lockText="1" noThreeD="1"/>
</file>

<file path=xl/ctrlProps/ctrlProp71.xml><?xml version="1.0" encoding="utf-8"?>
<formControlPr xmlns="http://schemas.microsoft.com/office/spreadsheetml/2009/9/main" objectType="CheckBox" fmlaLink="'3. Faculty Resources'!$B$48" lockText="1" noThreeD="1"/>
</file>

<file path=xl/ctrlProps/ctrlProp72.xml><?xml version="1.0" encoding="utf-8"?>
<formControlPr xmlns="http://schemas.microsoft.com/office/spreadsheetml/2009/9/main" objectType="CheckBox" fmlaLink="'3. Faculty Resources'!$B$49" lockText="1" noThreeD="1"/>
</file>

<file path=xl/ctrlProps/ctrlProp73.xml><?xml version="1.0" encoding="utf-8"?>
<formControlPr xmlns="http://schemas.microsoft.com/office/spreadsheetml/2009/9/main" objectType="CheckBox" fmlaLink="'3. Faculty Resources'!$B$50" lockText="1" noThreeD="1"/>
</file>

<file path=xl/ctrlProps/ctrlProp74.xml><?xml version="1.0" encoding="utf-8"?>
<formControlPr xmlns="http://schemas.microsoft.com/office/spreadsheetml/2009/9/main" objectType="CheckBox" fmlaLink="'3. Faculty Resources'!$B$51" lockText="1" noThreeD="1"/>
</file>

<file path=xl/ctrlProps/ctrlProp75.xml><?xml version="1.0" encoding="utf-8"?>
<formControlPr xmlns="http://schemas.microsoft.com/office/spreadsheetml/2009/9/main" objectType="CheckBox" fmlaLink="'3. Faculty Resources'!$B$53" lockText="1" noThreeD="1"/>
</file>

<file path=xl/ctrlProps/ctrlProp76.xml><?xml version="1.0" encoding="utf-8"?>
<formControlPr xmlns="http://schemas.microsoft.com/office/spreadsheetml/2009/9/main" objectType="CheckBox" fmlaLink="'3. Faculty Resources'!$B$54" lockText="1" noThreeD="1"/>
</file>

<file path=xl/ctrlProps/ctrlProp77.xml><?xml version="1.0" encoding="utf-8"?>
<formControlPr xmlns="http://schemas.microsoft.com/office/spreadsheetml/2009/9/main" objectType="CheckBox" fmlaLink="'3. Faculty Resources'!$B$55" lockText="1" noThreeD="1"/>
</file>

<file path=xl/ctrlProps/ctrlProp78.xml><?xml version="1.0" encoding="utf-8"?>
<formControlPr xmlns="http://schemas.microsoft.com/office/spreadsheetml/2009/9/main" objectType="CheckBox" fmlaLink="'3. Faculty Resources'!$B$56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0</xdr:rowOff>
        </xdr:from>
        <xdr:to>
          <xdr:col>2</xdr:col>
          <xdr:colOff>819150</xdr:colOff>
          <xdr:row>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180975</xdr:rowOff>
        </xdr:from>
        <xdr:to>
          <xdr:col>2</xdr:col>
          <xdr:colOff>819150</xdr:colOff>
          <xdr:row>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0</xdr:rowOff>
        </xdr:from>
        <xdr:to>
          <xdr:col>2</xdr:col>
          <xdr:colOff>828675</xdr:colOff>
          <xdr:row>5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9525</xdr:rowOff>
        </xdr:from>
        <xdr:to>
          <xdr:col>2</xdr:col>
          <xdr:colOff>828675</xdr:colOff>
          <xdr:row>7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</xdr:row>
          <xdr:rowOff>0</xdr:rowOff>
        </xdr:from>
        <xdr:to>
          <xdr:col>3</xdr:col>
          <xdr:colOff>0</xdr:colOff>
          <xdr:row>6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9525</xdr:rowOff>
        </xdr:from>
        <xdr:to>
          <xdr:col>2</xdr:col>
          <xdr:colOff>828675</xdr:colOff>
          <xdr:row>9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9525</xdr:rowOff>
        </xdr:from>
        <xdr:to>
          <xdr:col>3</xdr:col>
          <xdr:colOff>828675</xdr:colOff>
          <xdr:row>3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9525</xdr:rowOff>
        </xdr:from>
        <xdr:to>
          <xdr:col>3</xdr:col>
          <xdr:colOff>828675</xdr:colOff>
          <xdr:row>4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9525</xdr:rowOff>
        </xdr:from>
        <xdr:to>
          <xdr:col>3</xdr:col>
          <xdr:colOff>828675</xdr:colOff>
          <xdr:row>5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9525</xdr:rowOff>
        </xdr:from>
        <xdr:to>
          <xdr:col>3</xdr:col>
          <xdr:colOff>828675</xdr:colOff>
          <xdr:row>6</xdr:row>
          <xdr:rowOff>19050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9525</xdr:rowOff>
        </xdr:from>
        <xdr:to>
          <xdr:col>3</xdr:col>
          <xdr:colOff>828675</xdr:colOff>
          <xdr:row>7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9525</xdr:rowOff>
        </xdr:from>
        <xdr:to>
          <xdr:col>3</xdr:col>
          <xdr:colOff>828675</xdr:colOff>
          <xdr:row>9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9525</xdr:rowOff>
        </xdr:from>
        <xdr:to>
          <xdr:col>3</xdr:col>
          <xdr:colOff>828675</xdr:colOff>
          <xdr:row>10</xdr:row>
          <xdr:rowOff>19050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9525</xdr:rowOff>
        </xdr:from>
        <xdr:to>
          <xdr:col>3</xdr:col>
          <xdr:colOff>828675</xdr:colOff>
          <xdr:row>11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9525</xdr:rowOff>
        </xdr:from>
        <xdr:to>
          <xdr:col>3</xdr:col>
          <xdr:colOff>828675</xdr:colOff>
          <xdr:row>12</xdr:row>
          <xdr:rowOff>19050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9525</xdr:rowOff>
        </xdr:from>
        <xdr:to>
          <xdr:col>3</xdr:col>
          <xdr:colOff>828675</xdr:colOff>
          <xdr:row>13</xdr:row>
          <xdr:rowOff>19050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9525</xdr:rowOff>
        </xdr:from>
        <xdr:to>
          <xdr:col>3</xdr:col>
          <xdr:colOff>828675</xdr:colOff>
          <xdr:row>16</xdr:row>
          <xdr:rowOff>19050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9525</xdr:rowOff>
        </xdr:from>
        <xdr:to>
          <xdr:col>3</xdr:col>
          <xdr:colOff>828675</xdr:colOff>
          <xdr:row>17</xdr:row>
          <xdr:rowOff>19050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9525</xdr:rowOff>
        </xdr:from>
        <xdr:to>
          <xdr:col>3</xdr:col>
          <xdr:colOff>828675</xdr:colOff>
          <xdr:row>18</xdr:row>
          <xdr:rowOff>19050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9525</xdr:rowOff>
        </xdr:from>
        <xdr:to>
          <xdr:col>3</xdr:col>
          <xdr:colOff>828675</xdr:colOff>
          <xdr:row>19</xdr:row>
          <xdr:rowOff>19050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9525</xdr:rowOff>
        </xdr:from>
        <xdr:to>
          <xdr:col>3</xdr:col>
          <xdr:colOff>828675</xdr:colOff>
          <xdr:row>20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9525</xdr:rowOff>
        </xdr:from>
        <xdr:to>
          <xdr:col>3</xdr:col>
          <xdr:colOff>828675</xdr:colOff>
          <xdr:row>22</xdr:row>
          <xdr:rowOff>19050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9525</xdr:rowOff>
        </xdr:from>
        <xdr:to>
          <xdr:col>3</xdr:col>
          <xdr:colOff>828675</xdr:colOff>
          <xdr:row>23</xdr:row>
          <xdr:rowOff>19050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9525</xdr:rowOff>
        </xdr:from>
        <xdr:to>
          <xdr:col>3</xdr:col>
          <xdr:colOff>828675</xdr:colOff>
          <xdr:row>24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9525</xdr:rowOff>
        </xdr:from>
        <xdr:to>
          <xdr:col>3</xdr:col>
          <xdr:colOff>828675</xdr:colOff>
          <xdr:row>25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9525</xdr:rowOff>
        </xdr:from>
        <xdr:to>
          <xdr:col>3</xdr:col>
          <xdr:colOff>828675</xdr:colOff>
          <xdr:row>26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9525</xdr:rowOff>
        </xdr:from>
        <xdr:to>
          <xdr:col>3</xdr:col>
          <xdr:colOff>828675</xdr:colOff>
          <xdr:row>29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9525</xdr:rowOff>
        </xdr:from>
        <xdr:to>
          <xdr:col>3</xdr:col>
          <xdr:colOff>828675</xdr:colOff>
          <xdr:row>30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9525</xdr:rowOff>
        </xdr:from>
        <xdr:to>
          <xdr:col>3</xdr:col>
          <xdr:colOff>828675</xdr:colOff>
          <xdr:row>31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9525</xdr:rowOff>
        </xdr:from>
        <xdr:to>
          <xdr:col>3</xdr:col>
          <xdr:colOff>828675</xdr:colOff>
          <xdr:row>32</xdr:row>
          <xdr:rowOff>19050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9525</xdr:rowOff>
        </xdr:from>
        <xdr:to>
          <xdr:col>3</xdr:col>
          <xdr:colOff>828675</xdr:colOff>
          <xdr:row>33</xdr:row>
          <xdr:rowOff>19050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9525</xdr:rowOff>
        </xdr:from>
        <xdr:to>
          <xdr:col>3</xdr:col>
          <xdr:colOff>828675</xdr:colOff>
          <xdr:row>35</xdr:row>
          <xdr:rowOff>19050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9525</xdr:rowOff>
        </xdr:from>
        <xdr:to>
          <xdr:col>3</xdr:col>
          <xdr:colOff>828675</xdr:colOff>
          <xdr:row>36</xdr:row>
          <xdr:rowOff>19050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9525</xdr:rowOff>
        </xdr:from>
        <xdr:to>
          <xdr:col>3</xdr:col>
          <xdr:colOff>828675</xdr:colOff>
          <xdr:row>37</xdr:row>
          <xdr:rowOff>19050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9525</xdr:rowOff>
        </xdr:from>
        <xdr:to>
          <xdr:col>3</xdr:col>
          <xdr:colOff>828675</xdr:colOff>
          <xdr:row>38</xdr:row>
          <xdr:rowOff>19050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9525</xdr:rowOff>
        </xdr:from>
        <xdr:to>
          <xdr:col>3</xdr:col>
          <xdr:colOff>828675</xdr:colOff>
          <xdr:row>39</xdr:row>
          <xdr:rowOff>19050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9525</xdr:rowOff>
        </xdr:from>
        <xdr:to>
          <xdr:col>3</xdr:col>
          <xdr:colOff>828675</xdr:colOff>
          <xdr:row>42</xdr:row>
          <xdr:rowOff>19050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9525</xdr:rowOff>
        </xdr:from>
        <xdr:to>
          <xdr:col>3</xdr:col>
          <xdr:colOff>828675</xdr:colOff>
          <xdr:row>43</xdr:row>
          <xdr:rowOff>19050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43</xdr:row>
          <xdr:rowOff>9525</xdr:rowOff>
        </xdr:from>
        <xdr:to>
          <xdr:col>3</xdr:col>
          <xdr:colOff>828675</xdr:colOff>
          <xdr:row>44</xdr:row>
          <xdr:rowOff>19050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9525</xdr:rowOff>
        </xdr:from>
        <xdr:to>
          <xdr:col>3</xdr:col>
          <xdr:colOff>828675</xdr:colOff>
          <xdr:row>45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45</xdr:row>
          <xdr:rowOff>9525</xdr:rowOff>
        </xdr:from>
        <xdr:to>
          <xdr:col>3</xdr:col>
          <xdr:colOff>828675</xdr:colOff>
          <xdr:row>46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47</xdr:row>
          <xdr:rowOff>9525</xdr:rowOff>
        </xdr:from>
        <xdr:to>
          <xdr:col>3</xdr:col>
          <xdr:colOff>828675</xdr:colOff>
          <xdr:row>48</xdr:row>
          <xdr:rowOff>19050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48</xdr:row>
          <xdr:rowOff>9525</xdr:rowOff>
        </xdr:from>
        <xdr:to>
          <xdr:col>3</xdr:col>
          <xdr:colOff>828675</xdr:colOff>
          <xdr:row>49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49</xdr:row>
          <xdr:rowOff>9525</xdr:rowOff>
        </xdr:from>
        <xdr:to>
          <xdr:col>3</xdr:col>
          <xdr:colOff>828675</xdr:colOff>
          <xdr:row>50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50</xdr:row>
          <xdr:rowOff>9525</xdr:rowOff>
        </xdr:from>
        <xdr:to>
          <xdr:col>3</xdr:col>
          <xdr:colOff>828675</xdr:colOff>
          <xdr:row>51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9525</xdr:rowOff>
        </xdr:from>
        <xdr:to>
          <xdr:col>2</xdr:col>
          <xdr:colOff>828675</xdr:colOff>
          <xdr:row>10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9525</xdr:rowOff>
        </xdr:from>
        <xdr:to>
          <xdr:col>2</xdr:col>
          <xdr:colOff>828675</xdr:colOff>
          <xdr:row>11</xdr:row>
          <xdr:rowOff>19050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9525</xdr:rowOff>
        </xdr:from>
        <xdr:to>
          <xdr:col>2</xdr:col>
          <xdr:colOff>828675</xdr:colOff>
          <xdr:row>12</xdr:row>
          <xdr:rowOff>19050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9525</xdr:rowOff>
        </xdr:from>
        <xdr:to>
          <xdr:col>2</xdr:col>
          <xdr:colOff>828675</xdr:colOff>
          <xdr:row>13</xdr:row>
          <xdr:rowOff>19050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9525</xdr:rowOff>
        </xdr:from>
        <xdr:to>
          <xdr:col>2</xdr:col>
          <xdr:colOff>828675</xdr:colOff>
          <xdr:row>16</xdr:row>
          <xdr:rowOff>19050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9525</xdr:rowOff>
        </xdr:from>
        <xdr:to>
          <xdr:col>2</xdr:col>
          <xdr:colOff>828675</xdr:colOff>
          <xdr:row>17</xdr:row>
          <xdr:rowOff>19050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9525</xdr:rowOff>
        </xdr:from>
        <xdr:to>
          <xdr:col>2</xdr:col>
          <xdr:colOff>828675</xdr:colOff>
          <xdr:row>18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9525</xdr:rowOff>
        </xdr:from>
        <xdr:to>
          <xdr:col>2</xdr:col>
          <xdr:colOff>828675</xdr:colOff>
          <xdr:row>19</xdr:row>
          <xdr:rowOff>19050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9525</xdr:rowOff>
        </xdr:from>
        <xdr:to>
          <xdr:col>2</xdr:col>
          <xdr:colOff>828675</xdr:colOff>
          <xdr:row>20</xdr:row>
          <xdr:rowOff>19050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9525</xdr:rowOff>
        </xdr:from>
        <xdr:to>
          <xdr:col>2</xdr:col>
          <xdr:colOff>828675</xdr:colOff>
          <xdr:row>22</xdr:row>
          <xdr:rowOff>19050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9525</xdr:rowOff>
        </xdr:from>
        <xdr:to>
          <xdr:col>2</xdr:col>
          <xdr:colOff>828675</xdr:colOff>
          <xdr:row>23</xdr:row>
          <xdr:rowOff>19050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9525</xdr:rowOff>
        </xdr:from>
        <xdr:to>
          <xdr:col>2</xdr:col>
          <xdr:colOff>828675</xdr:colOff>
          <xdr:row>24</xdr:row>
          <xdr:rowOff>19050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9525</xdr:rowOff>
        </xdr:from>
        <xdr:to>
          <xdr:col>2</xdr:col>
          <xdr:colOff>828675</xdr:colOff>
          <xdr:row>25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9525</xdr:rowOff>
        </xdr:from>
        <xdr:to>
          <xdr:col>2</xdr:col>
          <xdr:colOff>828675</xdr:colOff>
          <xdr:row>26</xdr:row>
          <xdr:rowOff>19050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9525</xdr:rowOff>
        </xdr:from>
        <xdr:to>
          <xdr:col>2</xdr:col>
          <xdr:colOff>828675</xdr:colOff>
          <xdr:row>29</xdr:row>
          <xdr:rowOff>19050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29</xdr:row>
          <xdr:rowOff>9525</xdr:rowOff>
        </xdr:from>
        <xdr:to>
          <xdr:col>2</xdr:col>
          <xdr:colOff>828675</xdr:colOff>
          <xdr:row>30</xdr:row>
          <xdr:rowOff>19050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9525</xdr:rowOff>
        </xdr:from>
        <xdr:to>
          <xdr:col>2</xdr:col>
          <xdr:colOff>828675</xdr:colOff>
          <xdr:row>31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9525</xdr:rowOff>
        </xdr:from>
        <xdr:to>
          <xdr:col>2</xdr:col>
          <xdr:colOff>828675</xdr:colOff>
          <xdr:row>32</xdr:row>
          <xdr:rowOff>19050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</xdr:row>
          <xdr:rowOff>9525</xdr:rowOff>
        </xdr:from>
        <xdr:to>
          <xdr:col>2</xdr:col>
          <xdr:colOff>828675</xdr:colOff>
          <xdr:row>33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</xdr:row>
          <xdr:rowOff>9525</xdr:rowOff>
        </xdr:from>
        <xdr:to>
          <xdr:col>2</xdr:col>
          <xdr:colOff>828675</xdr:colOff>
          <xdr:row>35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9525</xdr:rowOff>
        </xdr:from>
        <xdr:to>
          <xdr:col>2</xdr:col>
          <xdr:colOff>828675</xdr:colOff>
          <xdr:row>36</xdr:row>
          <xdr:rowOff>19050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9525</xdr:rowOff>
        </xdr:from>
        <xdr:to>
          <xdr:col>2</xdr:col>
          <xdr:colOff>828675</xdr:colOff>
          <xdr:row>37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9525</xdr:rowOff>
        </xdr:from>
        <xdr:to>
          <xdr:col>2</xdr:col>
          <xdr:colOff>828675</xdr:colOff>
          <xdr:row>38</xdr:row>
          <xdr:rowOff>19050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38</xdr:row>
          <xdr:rowOff>9525</xdr:rowOff>
        </xdr:from>
        <xdr:to>
          <xdr:col>2</xdr:col>
          <xdr:colOff>828675</xdr:colOff>
          <xdr:row>39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41</xdr:row>
          <xdr:rowOff>9525</xdr:rowOff>
        </xdr:from>
        <xdr:to>
          <xdr:col>2</xdr:col>
          <xdr:colOff>828675</xdr:colOff>
          <xdr:row>42</xdr:row>
          <xdr:rowOff>19050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9525</xdr:rowOff>
        </xdr:from>
        <xdr:to>
          <xdr:col>2</xdr:col>
          <xdr:colOff>828675</xdr:colOff>
          <xdr:row>43</xdr:row>
          <xdr:rowOff>19050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43</xdr:row>
          <xdr:rowOff>9525</xdr:rowOff>
        </xdr:from>
        <xdr:to>
          <xdr:col>2</xdr:col>
          <xdr:colOff>828675</xdr:colOff>
          <xdr:row>44</xdr:row>
          <xdr:rowOff>19050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44</xdr:row>
          <xdr:rowOff>9525</xdr:rowOff>
        </xdr:from>
        <xdr:to>
          <xdr:col>2</xdr:col>
          <xdr:colOff>828675</xdr:colOff>
          <xdr:row>45</xdr:row>
          <xdr:rowOff>19050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9525</xdr:rowOff>
        </xdr:from>
        <xdr:to>
          <xdr:col>2</xdr:col>
          <xdr:colOff>828675</xdr:colOff>
          <xdr:row>46</xdr:row>
          <xdr:rowOff>19050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47</xdr:row>
          <xdr:rowOff>9525</xdr:rowOff>
        </xdr:from>
        <xdr:to>
          <xdr:col>2</xdr:col>
          <xdr:colOff>828675</xdr:colOff>
          <xdr:row>48</xdr:row>
          <xdr:rowOff>19050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48</xdr:row>
          <xdr:rowOff>9525</xdr:rowOff>
        </xdr:from>
        <xdr:to>
          <xdr:col>2</xdr:col>
          <xdr:colOff>828675</xdr:colOff>
          <xdr:row>49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49</xdr:row>
          <xdr:rowOff>9525</xdr:rowOff>
        </xdr:from>
        <xdr:to>
          <xdr:col>2</xdr:col>
          <xdr:colOff>828675</xdr:colOff>
          <xdr:row>50</xdr:row>
          <xdr:rowOff>19050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50</xdr:row>
          <xdr:rowOff>9525</xdr:rowOff>
        </xdr:from>
        <xdr:to>
          <xdr:col>2</xdr:col>
          <xdr:colOff>828675</xdr:colOff>
          <xdr:row>51</xdr:row>
          <xdr:rowOff>19050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Normal="100" workbookViewId="0">
      <selection activeCell="B4" sqref="B4"/>
    </sheetView>
  </sheetViews>
  <sheetFormatPr defaultColWidth="11" defaultRowHeight="15.75" x14ac:dyDescent="0.25"/>
  <cols>
    <col min="1" max="1" width="3.375" style="29" bestFit="1" customWidth="1"/>
    <col min="2" max="2" width="56.625" customWidth="1"/>
    <col min="3" max="3" width="11" customWidth="1"/>
    <col min="4" max="4" width="9.625" customWidth="1"/>
    <col min="5" max="5" width="9.5" bestFit="1" customWidth="1"/>
    <col min="6" max="6" width="11.5" customWidth="1"/>
    <col min="7" max="7" width="46.875" customWidth="1"/>
  </cols>
  <sheetData>
    <row r="1" spans="1:6" ht="36" customHeight="1" x14ac:dyDescent="0.25">
      <c r="B1" s="71" t="s">
        <v>43</v>
      </c>
      <c r="C1" s="71"/>
      <c r="D1" s="71"/>
      <c r="E1" s="71"/>
      <c r="F1" s="71"/>
    </row>
    <row r="2" spans="1:6" ht="36" customHeight="1" x14ac:dyDescent="0.25">
      <c r="B2" s="39" t="s">
        <v>44</v>
      </c>
      <c r="C2" s="38"/>
      <c r="D2" s="38"/>
      <c r="E2" s="38"/>
      <c r="F2" s="37"/>
    </row>
    <row r="3" spans="1:6" ht="36" customHeight="1" thickBot="1" x14ac:dyDescent="0.3">
      <c r="B3" s="72" t="s">
        <v>45</v>
      </c>
      <c r="C3" s="73"/>
      <c r="D3" s="73"/>
      <c r="E3" s="74"/>
      <c r="F3" s="37"/>
    </row>
    <row r="4" spans="1:6" ht="16.5" thickBot="1" x14ac:dyDescent="0.3">
      <c r="C4" s="68" t="s">
        <v>28</v>
      </c>
      <c r="D4" s="69"/>
      <c r="E4" s="69"/>
      <c r="F4" s="70"/>
    </row>
    <row r="5" spans="1:6" ht="16.5" thickBot="1" x14ac:dyDescent="0.3">
      <c r="B5" s="1"/>
      <c r="C5" s="28">
        <v>1</v>
      </c>
      <c r="D5" s="28">
        <f>C5+1</f>
        <v>2</v>
      </c>
      <c r="E5" s="28">
        <f>D5+1</f>
        <v>3</v>
      </c>
      <c r="F5" s="28">
        <f>E5+1</f>
        <v>4</v>
      </c>
    </row>
    <row r="6" spans="1:6" x14ac:dyDescent="0.25">
      <c r="A6" s="29" t="s">
        <v>55</v>
      </c>
      <c r="B6" s="40" t="s">
        <v>9</v>
      </c>
      <c r="C6" s="41"/>
      <c r="D6" s="41"/>
      <c r="E6" s="41"/>
      <c r="F6" s="42"/>
    </row>
    <row r="7" spans="1:6" x14ac:dyDescent="0.25">
      <c r="A7" s="29">
        <v>1</v>
      </c>
      <c r="B7" s="11" t="s">
        <v>48</v>
      </c>
      <c r="C7" s="43">
        <f>SUM(C8:C9)</f>
        <v>0</v>
      </c>
      <c r="D7" s="43">
        <f>C7+D8+D9</f>
        <v>0</v>
      </c>
      <c r="E7" s="43">
        <f t="shared" ref="E7:F7" si="0">D7+E8+E9</f>
        <v>0</v>
      </c>
      <c r="F7" s="44">
        <f t="shared" si="0"/>
        <v>0</v>
      </c>
    </row>
    <row r="8" spans="1:6" x14ac:dyDescent="0.25">
      <c r="A8" s="29">
        <v>2</v>
      </c>
      <c r="B8" s="11" t="s">
        <v>49</v>
      </c>
      <c r="C8" s="16"/>
      <c r="D8" s="16"/>
      <c r="E8" s="16"/>
      <c r="F8" s="45"/>
    </row>
    <row r="9" spans="1:6" ht="25.5" x14ac:dyDescent="0.25">
      <c r="A9" s="29">
        <v>3</v>
      </c>
      <c r="B9" s="11" t="s">
        <v>50</v>
      </c>
      <c r="C9" s="16"/>
      <c r="D9" s="16"/>
      <c r="E9" s="16"/>
      <c r="F9" s="45"/>
    </row>
    <row r="10" spans="1:6" s="4" customFormat="1" x14ac:dyDescent="0.25">
      <c r="A10" s="29">
        <v>4</v>
      </c>
      <c r="B10" s="46" t="s">
        <v>51</v>
      </c>
      <c r="C10" s="43">
        <f>$C$8*('3. Faculty Resources'!$C$16-'3. Faculty Resources'!$D$16-'3. Faculty Resources'!$E$16)</f>
        <v>0</v>
      </c>
      <c r="D10" s="43">
        <f>($D$8*('3. Faculty Resources'!$C$16-'3. Faculty Resources'!$D$16-'3. Faculty Resources'!$E$16))+(($C$8*('3. Faculty Resources'!$C$30-'3. Faculty Resources'!$F$30-'3. Faculty Resources'!$G$30)))</f>
        <v>0</v>
      </c>
      <c r="E10" s="43">
        <f>($E$8*('3. Faculty Resources'!$C$16-'3. Faculty Resources'!$D$16-'3. Faculty Resources'!$E$16))+(($D$8*('3. Faculty Resources'!$C$30-'3. Faculty Resources'!$G$30-'3. Faculty Resources'!$H$30)))+(($C$8*('3. Faculty Resources'!$C$44-'3. Faculty Resources'!$H$44-'3. Faculty Resources'!$I$44)))</f>
        <v>0</v>
      </c>
      <c r="F10" s="44">
        <f>($F$8*('3. Faculty Resources'!$C$16-'3. Faculty Resources'!$D$16-'3. Faculty Resources'!$E$16))+(($E$8*('3. Faculty Resources'!$C$30-'3. Faculty Resources'!$G$30-'3. Faculty Resources'!$H$30)))+(($D$8*('3. Faculty Resources'!$C$44-'3. Faculty Resources'!$H$44-'3. Faculty Resources'!$I$44)))+(($C$8*('3. Faculty Resources'!$C$57-'3. Faculty Resources'!$J$57-'3. Faculty Resources'!$K$57)))</f>
        <v>0</v>
      </c>
    </row>
    <row r="11" spans="1:6" x14ac:dyDescent="0.25">
      <c r="A11" s="29">
        <v>5</v>
      </c>
      <c r="B11" s="11" t="s">
        <v>52</v>
      </c>
      <c r="C11" s="43">
        <f>$C$8*('3. Faculty Resources'!$D$16+'3. Faculty Resources'!$E$16)</f>
        <v>0</v>
      </c>
      <c r="D11" s="43">
        <f>($D$8*('3. Faculty Resources'!$D$16+'3. Faculty Resources'!$E$16))+(($C$8*('3. Faculty Resources'!$F$30+'3. Faculty Resources'!$G$30)))</f>
        <v>0</v>
      </c>
      <c r="E11" s="43">
        <f>($E$8*('3. Faculty Resources'!$D$16+'3. Faculty Resources'!$E$16))+(($D$8*('3. Faculty Resources'!$G$30+'3. Faculty Resources'!$H$30)))+(($C$8*('3. Faculty Resources'!$H$44+'3. Faculty Resources'!$I$44)))</f>
        <v>0</v>
      </c>
      <c r="F11" s="44">
        <f>($F$8*('3. Faculty Resources'!$D$16+'3. Faculty Resources'!$E$16))+(($E$8*('3. Faculty Resources'!$G$30+'3. Faculty Resources'!$H$30)))+(($D$8*('3. Faculty Resources'!$H$44+'3. Faculty Resources'!$I$44)))+(($C$8*('3. Faculty Resources'!$J$57+'3. Faculty Resources'!$K$57)))</f>
        <v>0</v>
      </c>
    </row>
    <row r="12" spans="1:6" s="4" customFormat="1" x14ac:dyDescent="0.25">
      <c r="A12" s="29">
        <v>6</v>
      </c>
      <c r="B12" s="46" t="s">
        <v>53</v>
      </c>
      <c r="C12" s="43">
        <f>$C$9*('3. Faculty Resources'!$C$16-'3. Faculty Resources'!$D$16-'3. Faculty Resources'!$E$16)</f>
        <v>0</v>
      </c>
      <c r="D12" s="43">
        <f>($D$9*('3. Faculty Resources'!$C$16-'3. Faculty Resources'!$D$16-'3. Faculty Resources'!$E$16))+(($C$9*('3. Faculty Resources'!$C$30-'3. Faculty Resources'!$F$30-'3. Faculty Resources'!$G$30)))</f>
        <v>0</v>
      </c>
      <c r="E12" s="43">
        <f>($E$9*('3. Faculty Resources'!$C$16-'3. Faculty Resources'!$D$16-'3. Faculty Resources'!$E$16))+(($D$9*('3. Faculty Resources'!$C$30-'3. Faculty Resources'!$G$30-'3. Faculty Resources'!$H$30)))+(($C$9*('3. Faculty Resources'!$C$44-'3. Faculty Resources'!$H$44-'3. Faculty Resources'!$I$44)))</f>
        <v>0</v>
      </c>
      <c r="F12" s="44">
        <f>($F$9*('3. Faculty Resources'!$C$16-'3. Faculty Resources'!$D$16-'3. Faculty Resources'!$E$16))+(($E$9*('3. Faculty Resources'!$C$30-'3. Faculty Resources'!$G$30-'3. Faculty Resources'!$H$30)))+(($D$9*('3. Faculty Resources'!$C$44-'3. Faculty Resources'!$H$44-'3. Faculty Resources'!$I$44)))+(($C$9*('3. Faculty Resources'!$C$57-'3. Faculty Resources'!$J$57-'3. Faculty Resources'!$K$57)))</f>
        <v>0</v>
      </c>
    </row>
    <row r="13" spans="1:6" x14ac:dyDescent="0.25">
      <c r="A13" s="29">
        <v>7</v>
      </c>
      <c r="B13" s="11" t="s">
        <v>54</v>
      </c>
      <c r="C13" s="43">
        <f>$C$9*('3. Faculty Resources'!$D$16+'3. Faculty Resources'!$E$16)</f>
        <v>0</v>
      </c>
      <c r="D13" s="43">
        <f>($D$9*('3. Faculty Resources'!$D$16+'3. Faculty Resources'!$E$16))+(($C$9*('3. Faculty Resources'!$F$30+'3. Faculty Resources'!$G$30)))</f>
        <v>0</v>
      </c>
      <c r="E13" s="43">
        <f>($E$9*('3. Faculty Resources'!$D$16+'3. Faculty Resources'!$E$16))+(($D$9*('3. Faculty Resources'!$G$30+'3. Faculty Resources'!$H$30)))+(($C$9*('3. Faculty Resources'!$H$44+'3. Faculty Resources'!$I$44)))</f>
        <v>0</v>
      </c>
      <c r="F13" s="44">
        <f>($F$9*('3. Faculty Resources'!$D$16+'3. Faculty Resources'!$E$16))+(($E$9*('3. Faculty Resources'!$G$30+'3. Faculty Resources'!$H$30)))+(($D$9*('3. Faculty Resources'!$H$44+'3. Faculty Resources'!$I$44)))+(($C$9*('3. Faculty Resources'!$J$57+'3. Faculty Resources'!$K$57)))</f>
        <v>0</v>
      </c>
    </row>
    <row r="14" spans="1:6" x14ac:dyDescent="0.25">
      <c r="A14" s="29">
        <v>8</v>
      </c>
      <c r="B14" s="12" t="s">
        <v>10</v>
      </c>
      <c r="C14" s="43">
        <f>SUM(C10:C11)</f>
        <v>0</v>
      </c>
      <c r="D14" s="43">
        <f t="shared" ref="D14:E14" si="1">SUM(D10:D11)</f>
        <v>0</v>
      </c>
      <c r="E14" s="43">
        <f t="shared" si="1"/>
        <v>0</v>
      </c>
      <c r="F14" s="44">
        <f>SUM(F10:F11)</f>
        <v>0</v>
      </c>
    </row>
    <row r="15" spans="1:6" x14ac:dyDescent="0.25">
      <c r="A15" s="29">
        <v>9</v>
      </c>
      <c r="B15" s="12" t="s">
        <v>11</v>
      </c>
      <c r="C15" s="43">
        <f>SUM(C12:C13)</f>
        <v>0</v>
      </c>
      <c r="D15" s="43">
        <f t="shared" ref="D15:F15" si="2">SUM(D12:D13)</f>
        <v>0</v>
      </c>
      <c r="E15" s="43">
        <f t="shared" si="2"/>
        <v>0</v>
      </c>
      <c r="F15" s="44">
        <f t="shared" si="2"/>
        <v>0</v>
      </c>
    </row>
    <row r="16" spans="1:6" x14ac:dyDescent="0.25">
      <c r="A16" s="29">
        <v>10</v>
      </c>
      <c r="B16" s="12"/>
      <c r="C16" s="6"/>
      <c r="D16" s="6"/>
      <c r="E16" s="6"/>
      <c r="F16" s="47"/>
    </row>
    <row r="17" spans="1:7" x14ac:dyDescent="0.25">
      <c r="A17" s="29">
        <v>11</v>
      </c>
      <c r="B17" s="11" t="s">
        <v>0</v>
      </c>
      <c r="C17" s="8"/>
      <c r="D17" s="8"/>
      <c r="E17" s="8"/>
      <c r="F17" s="48"/>
    </row>
    <row r="18" spans="1:7" s="5" customFormat="1" x14ac:dyDescent="0.25">
      <c r="A18" s="29">
        <v>12</v>
      </c>
      <c r="B18" s="11" t="s">
        <v>13</v>
      </c>
      <c r="C18" s="49">
        <v>134</v>
      </c>
      <c r="D18" s="49">
        <f t="shared" ref="D18:F19" si="3">C18*1.04</f>
        <v>139.36000000000001</v>
      </c>
      <c r="E18" s="49">
        <f t="shared" si="3"/>
        <v>144.93440000000001</v>
      </c>
      <c r="F18" s="50">
        <f t="shared" si="3"/>
        <v>150.73177600000002</v>
      </c>
    </row>
    <row r="19" spans="1:7" x14ac:dyDescent="0.25">
      <c r="A19" s="29">
        <v>13</v>
      </c>
      <c r="B19" s="11" t="s">
        <v>12</v>
      </c>
      <c r="C19" s="9">
        <v>537</v>
      </c>
      <c r="D19" s="9">
        <f t="shared" si="3"/>
        <v>558.48</v>
      </c>
      <c r="E19" s="9">
        <f t="shared" si="3"/>
        <v>580.81920000000002</v>
      </c>
      <c r="F19" s="51">
        <f t="shared" si="3"/>
        <v>604.0519680000001</v>
      </c>
    </row>
    <row r="20" spans="1:7" x14ac:dyDescent="0.25">
      <c r="A20" s="29">
        <v>14</v>
      </c>
      <c r="B20" s="11" t="s">
        <v>87</v>
      </c>
      <c r="C20" s="64">
        <v>0.3</v>
      </c>
      <c r="D20" s="64">
        <v>0.3</v>
      </c>
      <c r="E20" s="64">
        <v>0.3</v>
      </c>
      <c r="F20" s="64">
        <v>0.3</v>
      </c>
    </row>
    <row r="21" spans="1:7" s="5" customFormat="1" x14ac:dyDescent="0.25">
      <c r="A21" s="29">
        <v>15</v>
      </c>
      <c r="B21" s="11" t="s">
        <v>25</v>
      </c>
      <c r="C21" s="52">
        <f>C19-(C19*C20)</f>
        <v>375.9</v>
      </c>
      <c r="D21" s="52">
        <f t="shared" ref="D21:F21" si="4">D19-(D19*D20)</f>
        <v>390.93600000000004</v>
      </c>
      <c r="E21" s="52">
        <f t="shared" si="4"/>
        <v>406.57344000000001</v>
      </c>
      <c r="F21" s="53">
        <f t="shared" si="4"/>
        <v>422.83637760000011</v>
      </c>
    </row>
    <row r="22" spans="1:7" s="4" customFormat="1" x14ac:dyDescent="0.25">
      <c r="A22" s="29">
        <v>16</v>
      </c>
      <c r="B22" s="46" t="s">
        <v>40</v>
      </c>
      <c r="C22" s="52">
        <f>C10*C18</f>
        <v>0</v>
      </c>
      <c r="D22" s="52">
        <f t="shared" ref="D22:F22" si="5">D10*D18</f>
        <v>0</v>
      </c>
      <c r="E22" s="52">
        <f t="shared" si="5"/>
        <v>0</v>
      </c>
      <c r="F22" s="53">
        <f t="shared" si="5"/>
        <v>0</v>
      </c>
    </row>
    <row r="23" spans="1:7" x14ac:dyDescent="0.25">
      <c r="A23" s="29">
        <v>17</v>
      </c>
      <c r="B23" s="11" t="s">
        <v>14</v>
      </c>
      <c r="C23" s="52">
        <f>C11*C18</f>
        <v>0</v>
      </c>
      <c r="D23" s="52">
        <f t="shared" ref="D23:F23" si="6">D11*D18</f>
        <v>0</v>
      </c>
      <c r="E23" s="52">
        <f t="shared" si="6"/>
        <v>0</v>
      </c>
      <c r="F23" s="53">
        <f t="shared" si="6"/>
        <v>0</v>
      </c>
    </row>
    <row r="24" spans="1:7" s="4" customFormat="1" x14ac:dyDescent="0.25">
      <c r="A24" s="29">
        <v>18</v>
      </c>
      <c r="B24" s="46" t="s">
        <v>15</v>
      </c>
      <c r="C24" s="52">
        <f>C12*C21</f>
        <v>0</v>
      </c>
      <c r="D24" s="52">
        <f t="shared" ref="D24:F24" si="7">D12*D21</f>
        <v>0</v>
      </c>
      <c r="E24" s="52">
        <f t="shared" si="7"/>
        <v>0</v>
      </c>
      <c r="F24" s="53">
        <f t="shared" si="7"/>
        <v>0</v>
      </c>
    </row>
    <row r="25" spans="1:7" x14ac:dyDescent="0.25">
      <c r="A25" s="29">
        <v>19</v>
      </c>
      <c r="B25" s="11" t="s">
        <v>16</v>
      </c>
      <c r="C25" s="52">
        <f>C13*C21</f>
        <v>0</v>
      </c>
      <c r="D25" s="52">
        <f t="shared" ref="D25:F25" si="8">D13*D21</f>
        <v>0</v>
      </c>
      <c r="E25" s="52">
        <f t="shared" si="8"/>
        <v>0</v>
      </c>
      <c r="F25" s="53">
        <f t="shared" si="8"/>
        <v>0</v>
      </c>
    </row>
    <row r="26" spans="1:7" x14ac:dyDescent="0.25">
      <c r="A26" s="29">
        <v>20</v>
      </c>
      <c r="B26" s="11"/>
      <c r="C26" s="7"/>
      <c r="D26" s="7"/>
      <c r="E26" s="7"/>
      <c r="F26" s="54"/>
    </row>
    <row r="27" spans="1:7" s="5" customFormat="1" x14ac:dyDescent="0.25">
      <c r="A27" s="29">
        <v>21</v>
      </c>
      <c r="B27" s="12" t="s">
        <v>17</v>
      </c>
      <c r="C27" s="52">
        <f>SUM(C22:C25)</f>
        <v>0</v>
      </c>
      <c r="D27" s="52">
        <f t="shared" ref="D27:F27" si="9">SUM(D22:D25)</f>
        <v>0</v>
      </c>
      <c r="E27" s="52">
        <f t="shared" si="9"/>
        <v>0</v>
      </c>
      <c r="F27" s="53">
        <f t="shared" si="9"/>
        <v>0</v>
      </c>
    </row>
    <row r="28" spans="1:7" x14ac:dyDescent="0.25">
      <c r="A28" s="29">
        <v>22</v>
      </c>
      <c r="B28" s="11"/>
      <c r="C28" s="7"/>
      <c r="D28" s="7"/>
      <c r="E28" s="7"/>
      <c r="F28" s="54"/>
    </row>
    <row r="29" spans="1:7" x14ac:dyDescent="0.25">
      <c r="A29" s="29">
        <v>23</v>
      </c>
      <c r="B29" s="12" t="s">
        <v>1</v>
      </c>
      <c r="C29" s="8"/>
      <c r="D29" s="8"/>
      <c r="E29" s="8"/>
      <c r="F29" s="48"/>
    </row>
    <row r="30" spans="1:7" ht="78.75" x14ac:dyDescent="0.25">
      <c r="A30" s="29">
        <v>24</v>
      </c>
      <c r="B30" s="11" t="s">
        <v>18</v>
      </c>
      <c r="C30" s="9">
        <v>0</v>
      </c>
      <c r="D30" s="9">
        <v>0</v>
      </c>
      <c r="E30" s="9">
        <v>0</v>
      </c>
      <c r="F30" s="51">
        <v>0</v>
      </c>
      <c r="G30" s="82" t="s">
        <v>91</v>
      </c>
    </row>
    <row r="31" spans="1:7" x14ac:dyDescent="0.25">
      <c r="A31" s="29">
        <v>25</v>
      </c>
      <c r="B31" s="11" t="s">
        <v>19</v>
      </c>
      <c r="C31" s="52">
        <f>(C14+C15)*C30</f>
        <v>0</v>
      </c>
      <c r="D31" s="52">
        <f t="shared" ref="D31:F31" si="10">(D14+D15)*D30</f>
        <v>0</v>
      </c>
      <c r="E31" s="52">
        <f t="shared" si="10"/>
        <v>0</v>
      </c>
      <c r="F31" s="53">
        <f t="shared" si="10"/>
        <v>0</v>
      </c>
    </row>
    <row r="32" spans="1:7" x14ac:dyDescent="0.25">
      <c r="A32" s="29">
        <v>26</v>
      </c>
      <c r="B32" s="46" t="s">
        <v>21</v>
      </c>
      <c r="C32" s="10">
        <v>6</v>
      </c>
      <c r="D32" s="10">
        <v>6</v>
      </c>
      <c r="E32" s="10">
        <v>6</v>
      </c>
      <c r="F32" s="55">
        <v>6</v>
      </c>
    </row>
    <row r="33" spans="1:6" x14ac:dyDescent="0.25">
      <c r="A33" s="29">
        <v>27</v>
      </c>
      <c r="B33" s="46" t="s">
        <v>20</v>
      </c>
      <c r="C33" s="52">
        <f>(C14+C15)*C32</f>
        <v>0</v>
      </c>
      <c r="D33" s="52">
        <f t="shared" ref="D33:F33" si="11">(D14+D15)*D32</f>
        <v>0</v>
      </c>
      <c r="E33" s="52">
        <f t="shared" si="11"/>
        <v>0</v>
      </c>
      <c r="F33" s="53">
        <f t="shared" si="11"/>
        <v>0</v>
      </c>
    </row>
    <row r="34" spans="1:6" x14ac:dyDescent="0.25">
      <c r="A34" s="29">
        <v>28</v>
      </c>
      <c r="B34" s="46" t="s">
        <v>22</v>
      </c>
      <c r="C34" s="10">
        <v>690</v>
      </c>
      <c r="D34" s="10">
        <v>690</v>
      </c>
      <c r="E34" s="10">
        <v>690</v>
      </c>
      <c r="F34" s="55">
        <v>690</v>
      </c>
    </row>
    <row r="35" spans="1:6" x14ac:dyDescent="0.25">
      <c r="A35" s="29">
        <v>29</v>
      </c>
      <c r="B35" s="46" t="s">
        <v>23</v>
      </c>
      <c r="C35" s="52">
        <f>C7*C34</f>
        <v>0</v>
      </c>
      <c r="D35" s="52">
        <f t="shared" ref="D35:F35" si="12">D7*D34</f>
        <v>0</v>
      </c>
      <c r="E35" s="52">
        <f t="shared" si="12"/>
        <v>0</v>
      </c>
      <c r="F35" s="53">
        <f t="shared" si="12"/>
        <v>0</v>
      </c>
    </row>
    <row r="36" spans="1:6" x14ac:dyDescent="0.25">
      <c r="A36" s="29">
        <v>30</v>
      </c>
      <c r="B36" s="11"/>
      <c r="C36" s="7"/>
      <c r="D36" s="7"/>
      <c r="E36" s="7"/>
      <c r="F36" s="54"/>
    </row>
    <row r="37" spans="1:6" x14ac:dyDescent="0.25">
      <c r="A37" s="29">
        <v>31</v>
      </c>
      <c r="B37" s="12" t="s">
        <v>72</v>
      </c>
      <c r="C37" s="52">
        <f>SUM(C23+C25+C31)</f>
        <v>0</v>
      </c>
      <c r="D37" s="52">
        <f t="shared" ref="D37:F37" si="13">SUM(D23+D25+D31)</f>
        <v>0</v>
      </c>
      <c r="E37" s="52">
        <f t="shared" si="13"/>
        <v>0</v>
      </c>
      <c r="F37" s="53">
        <f t="shared" si="13"/>
        <v>0</v>
      </c>
    </row>
    <row r="38" spans="1:6" x14ac:dyDescent="0.25">
      <c r="A38" s="29">
        <v>32</v>
      </c>
      <c r="B38" s="56" t="s">
        <v>73</v>
      </c>
      <c r="C38" s="52">
        <f>C22+C24+C33+C35</f>
        <v>0</v>
      </c>
      <c r="D38" s="52">
        <f t="shared" ref="D38:F38" si="14">D22+D24+D33+D35</f>
        <v>0</v>
      </c>
      <c r="E38" s="52">
        <f t="shared" si="14"/>
        <v>0</v>
      </c>
      <c r="F38" s="53">
        <f t="shared" si="14"/>
        <v>0</v>
      </c>
    </row>
    <row r="39" spans="1:6" x14ac:dyDescent="0.25">
      <c r="A39" s="29">
        <v>33</v>
      </c>
      <c r="B39" s="12" t="s">
        <v>24</v>
      </c>
      <c r="C39" s="52">
        <f>SUM(C37:C38)</f>
        <v>0</v>
      </c>
      <c r="D39" s="52">
        <f t="shared" ref="D39:F39" si="15">SUM(D37:D38)</f>
        <v>0</v>
      </c>
      <c r="E39" s="52">
        <f t="shared" si="15"/>
        <v>0</v>
      </c>
      <c r="F39" s="53">
        <f t="shared" si="15"/>
        <v>0</v>
      </c>
    </row>
    <row r="40" spans="1:6" x14ac:dyDescent="0.25">
      <c r="A40" s="29">
        <v>34</v>
      </c>
      <c r="B40" s="12"/>
      <c r="C40" s="8"/>
      <c r="D40" s="8"/>
      <c r="E40" s="8"/>
      <c r="F40" s="48"/>
    </row>
    <row r="41" spans="1:6" x14ac:dyDescent="0.25">
      <c r="A41" s="29">
        <v>35</v>
      </c>
      <c r="B41" s="30" t="s">
        <v>34</v>
      </c>
      <c r="C41" s="8"/>
      <c r="D41" s="8"/>
      <c r="E41" s="8"/>
      <c r="F41" s="48"/>
    </row>
    <row r="42" spans="1:6" x14ac:dyDescent="0.25">
      <c r="A42" s="29">
        <v>36</v>
      </c>
      <c r="B42" s="11" t="s">
        <v>2</v>
      </c>
      <c r="C42" s="8"/>
      <c r="D42" s="8"/>
      <c r="E42" s="8"/>
      <c r="F42" s="48"/>
    </row>
    <row r="43" spans="1:6" x14ac:dyDescent="0.25">
      <c r="A43" s="29">
        <v>37</v>
      </c>
      <c r="B43" s="11" t="s">
        <v>3</v>
      </c>
      <c r="C43" s="52">
        <v>15000</v>
      </c>
      <c r="D43" s="52">
        <v>10000</v>
      </c>
      <c r="E43" s="52">
        <v>10000</v>
      </c>
      <c r="F43" s="53">
        <v>10000</v>
      </c>
    </row>
    <row r="44" spans="1:6" x14ac:dyDescent="0.25">
      <c r="A44" s="29">
        <v>38</v>
      </c>
      <c r="B44" s="11" t="s">
        <v>83</v>
      </c>
      <c r="C44" s="57"/>
      <c r="D44" s="57"/>
      <c r="E44" s="57"/>
      <c r="F44" s="58"/>
    </row>
    <row r="45" spans="1:6" x14ac:dyDescent="0.25">
      <c r="A45" s="29">
        <v>39</v>
      </c>
      <c r="B45" s="11" t="s">
        <v>86</v>
      </c>
      <c r="C45" s="57"/>
      <c r="D45" s="57"/>
      <c r="E45" s="57"/>
      <c r="F45" s="58"/>
    </row>
    <row r="46" spans="1:6" x14ac:dyDescent="0.25">
      <c r="A46" s="29">
        <v>41</v>
      </c>
      <c r="B46" s="11" t="s">
        <v>46</v>
      </c>
      <c r="C46" s="59"/>
      <c r="D46" s="59"/>
      <c r="E46" s="59"/>
      <c r="F46" s="60"/>
    </row>
    <row r="47" spans="1:6" x14ac:dyDescent="0.25">
      <c r="A47" s="29">
        <v>42</v>
      </c>
      <c r="B47" s="11" t="s">
        <v>47</v>
      </c>
      <c r="C47" s="59"/>
      <c r="D47" s="59"/>
      <c r="E47" s="59"/>
      <c r="F47" s="60"/>
    </row>
    <row r="48" spans="1:6" x14ac:dyDescent="0.25">
      <c r="A48" s="29">
        <v>43</v>
      </c>
      <c r="B48" s="11" t="s">
        <v>32</v>
      </c>
      <c r="C48" s="66">
        <v>50000</v>
      </c>
      <c r="D48" s="66">
        <v>5000</v>
      </c>
      <c r="E48" s="66">
        <v>5000</v>
      </c>
      <c r="F48" s="67">
        <v>5000</v>
      </c>
    </row>
    <row r="49" spans="1:6" x14ac:dyDescent="0.25">
      <c r="A49" s="29">
        <v>44</v>
      </c>
      <c r="B49" s="11" t="s">
        <v>7</v>
      </c>
      <c r="C49" s="57">
        <v>0</v>
      </c>
      <c r="D49" s="57">
        <v>0</v>
      </c>
      <c r="E49" s="57">
        <v>0</v>
      </c>
      <c r="F49" s="58">
        <v>0</v>
      </c>
    </row>
    <row r="50" spans="1:6" ht="16.5" thickBot="1" x14ac:dyDescent="0.3">
      <c r="A50" s="29">
        <v>45</v>
      </c>
      <c r="B50" s="61" t="s">
        <v>4</v>
      </c>
      <c r="C50" s="62">
        <v>0</v>
      </c>
      <c r="D50" s="62">
        <v>0</v>
      </c>
      <c r="E50" s="62">
        <v>0</v>
      </c>
      <c r="F50" s="63">
        <v>0</v>
      </c>
    </row>
    <row r="51" spans="1:6" x14ac:dyDescent="0.25">
      <c r="A51" s="29">
        <v>46</v>
      </c>
      <c r="B51" s="8"/>
      <c r="C51" s="8"/>
      <c r="D51" s="8"/>
      <c r="E51" s="8"/>
      <c r="F51" s="8"/>
    </row>
    <row r="52" spans="1:6" x14ac:dyDescent="0.25">
      <c r="A52" s="29">
        <v>47</v>
      </c>
      <c r="B52" s="20" t="s">
        <v>35</v>
      </c>
      <c r="C52" s="24" t="s">
        <v>36</v>
      </c>
      <c r="D52" s="24" t="s">
        <v>37</v>
      </c>
      <c r="E52" s="24" t="s">
        <v>38</v>
      </c>
      <c r="F52" s="24" t="s">
        <v>39</v>
      </c>
    </row>
    <row r="53" spans="1:6" x14ac:dyDescent="0.25">
      <c r="A53" s="29">
        <v>48</v>
      </c>
      <c r="B53" s="18" t="s">
        <v>5</v>
      </c>
      <c r="C53" s="21">
        <f>SUM(C42:C50)</f>
        <v>65000</v>
      </c>
      <c r="D53" s="21">
        <f>SUM(D42:D50)</f>
        <v>15000</v>
      </c>
      <c r="E53" s="21">
        <f>SUM(E42:E50)</f>
        <v>15000</v>
      </c>
      <c r="F53" s="21">
        <f>SUM(F42:F50)</f>
        <v>15000</v>
      </c>
    </row>
    <row r="54" spans="1:6" ht="16.5" thickBot="1" x14ac:dyDescent="0.3">
      <c r="A54" s="29">
        <v>49</v>
      </c>
      <c r="B54" s="18" t="s">
        <v>31</v>
      </c>
      <c r="C54" s="22">
        <f>C37</f>
        <v>0</v>
      </c>
      <c r="D54" s="22">
        <f>D37</f>
        <v>0</v>
      </c>
      <c r="E54" s="22">
        <f>E37</f>
        <v>0</v>
      </c>
      <c r="F54" s="22">
        <f>F37</f>
        <v>0</v>
      </c>
    </row>
    <row r="55" spans="1:6" ht="16.5" thickTop="1" x14ac:dyDescent="0.25">
      <c r="A55" s="29">
        <v>50</v>
      </c>
      <c r="B55" s="19" t="s">
        <v>33</v>
      </c>
      <c r="C55" s="23">
        <f>C54-C53</f>
        <v>-65000</v>
      </c>
      <c r="D55" s="23">
        <f>D54-D53</f>
        <v>-15000</v>
      </c>
      <c r="E55" s="23">
        <f>E54-E53</f>
        <v>-15000</v>
      </c>
      <c r="F55" s="23">
        <f>F54-F53</f>
        <v>-15000</v>
      </c>
    </row>
    <row r="56" spans="1:6" x14ac:dyDescent="0.25">
      <c r="A56" s="29">
        <v>51</v>
      </c>
      <c r="B56" s="8" t="s">
        <v>6</v>
      </c>
      <c r="C56" s="17" t="str">
        <f>IFERROR(C55/C54, "No Value")</f>
        <v>No Value</v>
      </c>
      <c r="D56" s="17" t="str">
        <f>IFERROR(D55/D54, "No Value")</f>
        <v>No Value</v>
      </c>
      <c r="E56" s="17" t="str">
        <f t="shared" ref="E56:F56" si="16">IFERROR(E55/E54, "No Value")</f>
        <v>No Value</v>
      </c>
      <c r="F56" s="17" t="str">
        <f t="shared" si="16"/>
        <v>No Value</v>
      </c>
    </row>
    <row r="57" spans="1:6" x14ac:dyDescent="0.25">
      <c r="B57" s="8"/>
      <c r="C57" s="8"/>
      <c r="D57" s="8"/>
      <c r="E57" s="8"/>
      <c r="F57" s="8"/>
    </row>
    <row r="58" spans="1:6" x14ac:dyDescent="0.25">
      <c r="B58" s="8"/>
      <c r="C58" s="8"/>
      <c r="D58" s="8"/>
      <c r="E58" s="8"/>
      <c r="F58" s="8"/>
    </row>
    <row r="59" spans="1:6" x14ac:dyDescent="0.25">
      <c r="B59" s="2" t="s">
        <v>8</v>
      </c>
    </row>
    <row r="60" spans="1:6" x14ac:dyDescent="0.25">
      <c r="B60" s="3" t="s">
        <v>84</v>
      </c>
    </row>
  </sheetData>
  <protectedRanges>
    <protectedRange algorithmName="SHA-512" hashValue="epwW6spuc8kRFQo5Q6nI9hELHRIddH11lDihzIqkLrccgFIk/oT1J79ChibHjsDztIHGoYDBIc6tHukAkzMcXg==" saltValue="Qg4PwjGMT4Iui55P12szhg==" spinCount="100000" sqref="C10:F13" name="credit hours"/>
    <protectedRange algorithmName="SHA-512" hashValue="ZrO5uOGfBzsDhACJXhA7RwVHujTPQ74jYkCAwiT6w4LOIUm+PCCSOKK/wt55RFnZFuzd2jLDxjFEY3IOoLNzrg==" saltValue="biwQ1RLvhTJp3npNjQiNpw==" spinCount="100000" sqref="C7:F7" name="Range1"/>
  </protectedRanges>
  <mergeCells count="3">
    <mergeCell ref="C4:F4"/>
    <mergeCell ref="B1:F1"/>
    <mergeCell ref="B3:E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A49" sqref="A49"/>
    </sheetView>
  </sheetViews>
  <sheetFormatPr defaultRowHeight="15.75" x14ac:dyDescent="0.25"/>
  <cols>
    <col min="1" max="1" width="20.125" bestFit="1" customWidth="1"/>
    <col min="2" max="2" width="3.875" bestFit="1" customWidth="1"/>
    <col min="3" max="3" width="11" bestFit="1" customWidth="1"/>
    <col min="4" max="4" width="14.5" bestFit="1" customWidth="1"/>
    <col min="5" max="5" width="3.875" bestFit="1" customWidth="1"/>
    <col min="6" max="6" width="4.875" bestFit="1" customWidth="1"/>
    <col min="10" max="10" width="13" customWidth="1"/>
  </cols>
  <sheetData>
    <row r="1" spans="1:10" x14ac:dyDescent="0.25">
      <c r="A1" s="27" t="s">
        <v>82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31" t="s">
        <v>56</v>
      </c>
      <c r="B2">
        <f>SUM(B3:B7)</f>
        <v>15</v>
      </c>
      <c r="C2" t="s">
        <v>41</v>
      </c>
      <c r="D2" t="s">
        <v>69</v>
      </c>
    </row>
    <row r="3" spans="1:10" x14ac:dyDescent="0.25">
      <c r="A3" s="27" t="s">
        <v>92</v>
      </c>
      <c r="B3" s="27">
        <v>3</v>
      </c>
    </row>
    <row r="4" spans="1:10" x14ac:dyDescent="0.25">
      <c r="A4" s="27" t="s">
        <v>88</v>
      </c>
      <c r="B4" s="27">
        <v>3</v>
      </c>
    </row>
    <row r="5" spans="1:10" x14ac:dyDescent="0.25">
      <c r="A5" s="27" t="s">
        <v>57</v>
      </c>
      <c r="B5" s="27">
        <v>3</v>
      </c>
    </row>
    <row r="6" spans="1:10" x14ac:dyDescent="0.25">
      <c r="A6" s="27" t="s">
        <v>58</v>
      </c>
      <c r="B6" s="27">
        <v>3</v>
      </c>
    </row>
    <row r="7" spans="1:10" x14ac:dyDescent="0.25">
      <c r="A7" s="27" t="s">
        <v>92</v>
      </c>
      <c r="B7" s="27">
        <v>3</v>
      </c>
    </row>
    <row r="8" spans="1:10" x14ac:dyDescent="0.25">
      <c r="A8" s="5" t="s">
        <v>60</v>
      </c>
      <c r="B8">
        <f>SUM(B9:B13)</f>
        <v>15</v>
      </c>
    </row>
    <row r="9" spans="1:10" x14ac:dyDescent="0.25">
      <c r="A9" s="27" t="s">
        <v>89</v>
      </c>
      <c r="B9" s="27">
        <v>3</v>
      </c>
    </row>
    <row r="10" spans="1:10" x14ac:dyDescent="0.25">
      <c r="A10" s="27" t="s">
        <v>62</v>
      </c>
      <c r="B10" s="27">
        <v>3</v>
      </c>
    </row>
    <row r="11" spans="1:10" x14ac:dyDescent="0.25">
      <c r="A11" s="27" t="s">
        <v>59</v>
      </c>
      <c r="B11" s="27">
        <v>3</v>
      </c>
    </row>
    <row r="12" spans="1:10" x14ac:dyDescent="0.25">
      <c r="A12" s="27" t="s">
        <v>92</v>
      </c>
      <c r="B12" s="27">
        <v>3</v>
      </c>
    </row>
    <row r="13" spans="1:10" x14ac:dyDescent="0.25">
      <c r="A13" s="27" t="s">
        <v>92</v>
      </c>
      <c r="B13" s="27">
        <v>3</v>
      </c>
    </row>
    <row r="15" spans="1:10" x14ac:dyDescent="0.25">
      <c r="A15" s="5" t="s">
        <v>61</v>
      </c>
      <c r="B15">
        <f>SUM(B16:B20)</f>
        <v>16</v>
      </c>
    </row>
    <row r="16" spans="1:10" x14ac:dyDescent="0.25">
      <c r="A16" s="27" t="s">
        <v>89</v>
      </c>
      <c r="B16" s="27">
        <v>3</v>
      </c>
    </row>
    <row r="17" spans="1:2" x14ac:dyDescent="0.25">
      <c r="A17" s="27" t="s">
        <v>90</v>
      </c>
      <c r="B17" s="27">
        <v>3</v>
      </c>
    </row>
    <row r="18" spans="1:2" x14ac:dyDescent="0.25">
      <c r="A18" s="27" t="s">
        <v>92</v>
      </c>
      <c r="B18" s="27">
        <v>3</v>
      </c>
    </row>
    <row r="19" spans="1:2" x14ac:dyDescent="0.25">
      <c r="A19" s="27" t="s">
        <v>92</v>
      </c>
      <c r="B19" s="27">
        <v>4</v>
      </c>
    </row>
    <row r="20" spans="1:2" x14ac:dyDescent="0.25">
      <c r="A20" s="27" t="s">
        <v>92</v>
      </c>
      <c r="B20" s="27">
        <v>3</v>
      </c>
    </row>
    <row r="21" spans="1:2" x14ac:dyDescent="0.25">
      <c r="A21" s="5" t="s">
        <v>63</v>
      </c>
      <c r="B21">
        <f>SUM(B22:B26)</f>
        <v>15</v>
      </c>
    </row>
    <row r="22" spans="1:2" x14ac:dyDescent="0.25">
      <c r="A22" s="27" t="s">
        <v>62</v>
      </c>
      <c r="B22" s="27">
        <v>3</v>
      </c>
    </row>
    <row r="23" spans="1:2" x14ac:dyDescent="0.25">
      <c r="A23" s="27" t="s">
        <v>92</v>
      </c>
      <c r="B23" s="27">
        <v>3</v>
      </c>
    </row>
    <row r="24" spans="1:2" x14ac:dyDescent="0.25">
      <c r="A24" s="27" t="s">
        <v>92</v>
      </c>
      <c r="B24" s="27">
        <v>3</v>
      </c>
    </row>
    <row r="25" spans="1:2" x14ac:dyDescent="0.25">
      <c r="A25" s="27" t="s">
        <v>92</v>
      </c>
      <c r="B25" s="27">
        <v>3</v>
      </c>
    </row>
    <row r="26" spans="1:2" x14ac:dyDescent="0.25">
      <c r="A26" s="27" t="s">
        <v>92</v>
      </c>
      <c r="B26" s="27">
        <v>3</v>
      </c>
    </row>
    <row r="28" spans="1:2" x14ac:dyDescent="0.25">
      <c r="A28" s="5" t="s">
        <v>64</v>
      </c>
      <c r="B28">
        <f>SUM(B29:B33)</f>
        <v>15</v>
      </c>
    </row>
    <row r="29" spans="1:2" x14ac:dyDescent="0.25">
      <c r="A29" s="27" t="s">
        <v>92</v>
      </c>
      <c r="B29" s="27">
        <v>3</v>
      </c>
    </row>
    <row r="30" spans="1:2" x14ac:dyDescent="0.25">
      <c r="A30" s="27" t="s">
        <v>92</v>
      </c>
      <c r="B30" s="27">
        <v>3</v>
      </c>
    </row>
    <row r="31" spans="1:2" x14ac:dyDescent="0.25">
      <c r="A31" s="27" t="s">
        <v>92</v>
      </c>
      <c r="B31" s="27">
        <v>3</v>
      </c>
    </row>
    <row r="32" spans="1:2" x14ac:dyDescent="0.25">
      <c r="A32" s="27" t="s">
        <v>92</v>
      </c>
      <c r="B32" s="27">
        <v>3</v>
      </c>
    </row>
    <row r="33" spans="1:2" x14ac:dyDescent="0.25">
      <c r="A33" s="27" t="s">
        <v>92</v>
      </c>
      <c r="B33" s="27">
        <v>3</v>
      </c>
    </row>
    <row r="34" spans="1:2" x14ac:dyDescent="0.25">
      <c r="A34" s="5" t="s">
        <v>65</v>
      </c>
      <c r="B34">
        <f>SUM(B35:B39)</f>
        <v>15</v>
      </c>
    </row>
    <row r="35" spans="1:2" x14ac:dyDescent="0.25">
      <c r="A35" s="27" t="s">
        <v>92</v>
      </c>
      <c r="B35" s="27">
        <v>3</v>
      </c>
    </row>
    <row r="36" spans="1:2" x14ac:dyDescent="0.25">
      <c r="A36" s="27" t="s">
        <v>92</v>
      </c>
      <c r="B36" s="27">
        <v>3</v>
      </c>
    </row>
    <row r="37" spans="1:2" x14ac:dyDescent="0.25">
      <c r="A37" s="27" t="s">
        <v>92</v>
      </c>
      <c r="B37" s="27">
        <v>3</v>
      </c>
    </row>
    <row r="38" spans="1:2" x14ac:dyDescent="0.25">
      <c r="A38" s="27" t="s">
        <v>92</v>
      </c>
      <c r="B38" s="27">
        <v>3</v>
      </c>
    </row>
    <row r="39" spans="1:2" x14ac:dyDescent="0.25">
      <c r="A39" s="27" t="s">
        <v>92</v>
      </c>
      <c r="B39" s="27">
        <v>3</v>
      </c>
    </row>
    <row r="41" spans="1:2" x14ac:dyDescent="0.25">
      <c r="A41" s="5" t="s">
        <v>66</v>
      </c>
      <c r="B41">
        <f>SUM(B42:B46)</f>
        <v>15</v>
      </c>
    </row>
    <row r="42" spans="1:2" x14ac:dyDescent="0.25">
      <c r="A42" s="27" t="s">
        <v>92</v>
      </c>
      <c r="B42" s="27">
        <v>3</v>
      </c>
    </row>
    <row r="43" spans="1:2" x14ac:dyDescent="0.25">
      <c r="A43" s="27" t="s">
        <v>92</v>
      </c>
      <c r="B43" s="27">
        <v>3</v>
      </c>
    </row>
    <row r="44" spans="1:2" x14ac:dyDescent="0.25">
      <c r="A44" s="27" t="s">
        <v>92</v>
      </c>
      <c r="B44" s="27">
        <v>3</v>
      </c>
    </row>
    <row r="45" spans="1:2" x14ac:dyDescent="0.25">
      <c r="A45" s="27" t="s">
        <v>92</v>
      </c>
      <c r="B45" s="27">
        <v>3</v>
      </c>
    </row>
    <row r="46" spans="1:2" x14ac:dyDescent="0.25">
      <c r="A46" s="27" t="s">
        <v>92</v>
      </c>
      <c r="B46" s="27">
        <v>3</v>
      </c>
    </row>
    <row r="47" spans="1:2" x14ac:dyDescent="0.25">
      <c r="A47" s="5" t="s">
        <v>67</v>
      </c>
      <c r="B47">
        <f>SUM(B48:B52)</f>
        <v>15</v>
      </c>
    </row>
    <row r="48" spans="1:2" x14ac:dyDescent="0.25">
      <c r="A48" s="27" t="s">
        <v>93</v>
      </c>
      <c r="B48" s="27">
        <v>3</v>
      </c>
    </row>
    <row r="49" spans="1:2" x14ac:dyDescent="0.25">
      <c r="A49" s="27" t="s">
        <v>92</v>
      </c>
      <c r="B49" s="27">
        <v>3</v>
      </c>
    </row>
    <row r="50" spans="1:2" x14ac:dyDescent="0.25">
      <c r="A50" s="27" t="s">
        <v>92</v>
      </c>
      <c r="B50" s="27">
        <v>3</v>
      </c>
    </row>
    <row r="51" spans="1:2" x14ac:dyDescent="0.25">
      <c r="A51" s="27" t="s">
        <v>92</v>
      </c>
      <c r="B51" s="27">
        <v>3</v>
      </c>
    </row>
    <row r="52" spans="1:2" x14ac:dyDescent="0.25">
      <c r="A52" s="27" t="s">
        <v>92</v>
      </c>
      <c r="B52" s="65">
        <v>3</v>
      </c>
    </row>
    <row r="54" spans="1:2" x14ac:dyDescent="0.25">
      <c r="A54" t="s">
        <v>68</v>
      </c>
      <c r="B54">
        <f>SUM(B2:B51)/2</f>
        <v>119.5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2</xdr:row>
                    <xdr:rowOff>0</xdr:rowOff>
                  </from>
                  <to>
                    <xdr:col>2</xdr:col>
                    <xdr:colOff>819150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2</xdr:row>
                    <xdr:rowOff>180975</xdr:rowOff>
                  </from>
                  <to>
                    <xdr:col>2</xdr:col>
                    <xdr:colOff>819150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4</xdr:row>
                    <xdr:rowOff>0</xdr:rowOff>
                  </from>
                  <to>
                    <xdr:col>2</xdr:col>
                    <xdr:colOff>828675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9525</xdr:rowOff>
                  </from>
                  <to>
                    <xdr:col>2</xdr:col>
                    <xdr:colOff>828675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</xdr:col>
                    <xdr:colOff>28575</xdr:colOff>
                    <xdr:row>5</xdr:row>
                    <xdr:rowOff>0</xdr:rowOff>
                  </from>
                  <to>
                    <xdr:col>3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9525</xdr:rowOff>
                  </from>
                  <to>
                    <xdr:col>2</xdr:col>
                    <xdr:colOff>828675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0" name="Check Box 4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9525</xdr:rowOff>
                  </from>
                  <to>
                    <xdr:col>3</xdr:col>
                    <xdr:colOff>828675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1" name="Check Box 44">
              <controlPr defaultSize="0" autoFill="0" autoLine="0" autoPict="0">
                <anchor moveWithCells="1">
                  <from>
                    <xdr:col>3</xdr:col>
                    <xdr:colOff>19050</xdr:colOff>
                    <xdr:row>3</xdr:row>
                    <xdr:rowOff>9525</xdr:rowOff>
                  </from>
                  <to>
                    <xdr:col>3</xdr:col>
                    <xdr:colOff>828675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2" name="Check Box 45">
              <controlPr defaultSize="0" autoFill="0" autoLine="0" autoPict="0">
                <anchor moveWithCells="1">
                  <from>
                    <xdr:col>3</xdr:col>
                    <xdr:colOff>19050</xdr:colOff>
                    <xdr:row>4</xdr:row>
                    <xdr:rowOff>9525</xdr:rowOff>
                  </from>
                  <to>
                    <xdr:col>3</xdr:col>
                    <xdr:colOff>828675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3" name="Check Box 46">
              <controlPr defaultSize="0" autoFill="0" autoLine="0" autoPict="0">
                <anchor moveWithCells="1">
                  <from>
                    <xdr:col>3</xdr:col>
                    <xdr:colOff>19050</xdr:colOff>
                    <xdr:row>5</xdr:row>
                    <xdr:rowOff>9525</xdr:rowOff>
                  </from>
                  <to>
                    <xdr:col>3</xdr:col>
                    <xdr:colOff>828675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4" name="Check Box 47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9525</xdr:rowOff>
                  </from>
                  <to>
                    <xdr:col>3</xdr:col>
                    <xdr:colOff>828675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5" name="Check Box 48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9525</xdr:rowOff>
                  </from>
                  <to>
                    <xdr:col>3</xdr:col>
                    <xdr:colOff>828675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6" name="Check Box 49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9525</xdr:rowOff>
                  </from>
                  <to>
                    <xdr:col>3</xdr:col>
                    <xdr:colOff>828675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7" name="Check Box 50">
              <controlPr defaultSize="0" autoFill="0" autoLine="0" autoPict="0">
                <anchor moveWithCells="1">
                  <from>
                    <xdr:col>3</xdr:col>
                    <xdr:colOff>19050</xdr:colOff>
                    <xdr:row>10</xdr:row>
                    <xdr:rowOff>9525</xdr:rowOff>
                  </from>
                  <to>
                    <xdr:col>3</xdr:col>
                    <xdr:colOff>828675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8" name="Check Box 51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9525</xdr:rowOff>
                  </from>
                  <to>
                    <xdr:col>3</xdr:col>
                    <xdr:colOff>828675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9" name="Check Box 52">
              <controlPr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9525</xdr:rowOff>
                  </from>
                  <to>
                    <xdr:col>3</xdr:col>
                    <xdr:colOff>828675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0" name="Check Box 53">
              <controlPr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9525</xdr:rowOff>
                  </from>
                  <to>
                    <xdr:col>3</xdr:col>
                    <xdr:colOff>828675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1" name="Check Box 54">
              <controlPr defaultSize="0" autoFill="0" autoLine="0" autoPict="0">
                <anchor moveWithCells="1">
                  <from>
                    <xdr:col>3</xdr:col>
                    <xdr:colOff>19050</xdr:colOff>
                    <xdr:row>16</xdr:row>
                    <xdr:rowOff>9525</xdr:rowOff>
                  </from>
                  <to>
                    <xdr:col>3</xdr:col>
                    <xdr:colOff>828675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2" name="Check Box 55">
              <controlPr defaultSize="0" autoFill="0" autoLine="0" autoPict="0">
                <anchor moveWithCells="1">
                  <from>
                    <xdr:col>3</xdr:col>
                    <xdr:colOff>19050</xdr:colOff>
                    <xdr:row>17</xdr:row>
                    <xdr:rowOff>9525</xdr:rowOff>
                  </from>
                  <to>
                    <xdr:col>3</xdr:col>
                    <xdr:colOff>828675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3" name="Check Box 56">
              <controlPr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9525</xdr:rowOff>
                  </from>
                  <to>
                    <xdr:col>3</xdr:col>
                    <xdr:colOff>828675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4" name="Check Box 57">
              <controlPr defaultSize="0" autoFill="0" autoLine="0" autoPict="0">
                <anchor moveWithCells="1">
                  <from>
                    <xdr:col>3</xdr:col>
                    <xdr:colOff>19050</xdr:colOff>
                    <xdr:row>19</xdr:row>
                    <xdr:rowOff>9525</xdr:rowOff>
                  </from>
                  <to>
                    <xdr:col>3</xdr:col>
                    <xdr:colOff>828675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5" name="Check Box 58">
              <controlPr defaultSize="0" autoFill="0" autoLine="0" autoPict="0">
                <anchor moveWithCells="1">
                  <from>
                    <xdr:col>3</xdr:col>
                    <xdr:colOff>19050</xdr:colOff>
                    <xdr:row>21</xdr:row>
                    <xdr:rowOff>9525</xdr:rowOff>
                  </from>
                  <to>
                    <xdr:col>3</xdr:col>
                    <xdr:colOff>828675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6" name="Check Box 60">
              <controlPr defaultSize="0" autoFill="0" autoLine="0" autoPict="0">
                <anchor moveWithCells="1">
                  <from>
                    <xdr:col>3</xdr:col>
                    <xdr:colOff>19050</xdr:colOff>
                    <xdr:row>22</xdr:row>
                    <xdr:rowOff>9525</xdr:rowOff>
                  </from>
                  <to>
                    <xdr:col>3</xdr:col>
                    <xdr:colOff>828675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7" name="Check Box 61">
              <controlPr defaultSize="0" autoFill="0" autoLine="0" autoPict="0">
                <anchor moveWithCells="1">
                  <from>
                    <xdr:col>3</xdr:col>
                    <xdr:colOff>19050</xdr:colOff>
                    <xdr:row>23</xdr:row>
                    <xdr:rowOff>9525</xdr:rowOff>
                  </from>
                  <to>
                    <xdr:col>3</xdr:col>
                    <xdr:colOff>828675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8" name="Check Box 62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9525</xdr:rowOff>
                  </from>
                  <to>
                    <xdr:col>3</xdr:col>
                    <xdr:colOff>828675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9" name="Check Box 63">
              <controlPr defaultSize="0" autoFill="0" autoLine="0" autoPict="0">
                <anchor moveWithCells="1">
                  <from>
                    <xdr:col>3</xdr:col>
                    <xdr:colOff>19050</xdr:colOff>
                    <xdr:row>25</xdr:row>
                    <xdr:rowOff>9525</xdr:rowOff>
                  </from>
                  <to>
                    <xdr:col>3</xdr:col>
                    <xdr:colOff>828675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0" name="Check Box 64">
              <controlPr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9525</xdr:rowOff>
                  </from>
                  <to>
                    <xdr:col>3</xdr:col>
                    <xdr:colOff>828675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1" name="Check Box 65">
              <controlPr defaultSize="0" autoFill="0" autoLine="0" autoPict="0">
                <anchor moveWithCells="1">
                  <from>
                    <xdr:col>3</xdr:col>
                    <xdr:colOff>19050</xdr:colOff>
                    <xdr:row>29</xdr:row>
                    <xdr:rowOff>9525</xdr:rowOff>
                  </from>
                  <to>
                    <xdr:col>3</xdr:col>
                    <xdr:colOff>828675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2" name="Check Box 66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9525</xdr:rowOff>
                  </from>
                  <to>
                    <xdr:col>3</xdr:col>
                    <xdr:colOff>828675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3" name="Check Box 67">
              <controlPr defaultSize="0" autoFill="0" autoLine="0" autoPict="0">
                <anchor moveWithCells="1">
                  <from>
                    <xdr:col>3</xdr:col>
                    <xdr:colOff>19050</xdr:colOff>
                    <xdr:row>31</xdr:row>
                    <xdr:rowOff>9525</xdr:rowOff>
                  </from>
                  <to>
                    <xdr:col>3</xdr:col>
                    <xdr:colOff>828675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4" name="Check Box 68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9525</xdr:rowOff>
                  </from>
                  <to>
                    <xdr:col>3</xdr:col>
                    <xdr:colOff>828675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5" name="Check Box 69">
              <controlPr defaultSize="0" autoFill="0" autoLine="0" autoPict="0">
                <anchor moveWithCells="1">
                  <from>
                    <xdr:col>3</xdr:col>
                    <xdr:colOff>19050</xdr:colOff>
                    <xdr:row>34</xdr:row>
                    <xdr:rowOff>9525</xdr:rowOff>
                  </from>
                  <to>
                    <xdr:col>3</xdr:col>
                    <xdr:colOff>828675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36" name="Check Box 70">
              <controlPr defaultSize="0" autoFill="0" autoLine="0" autoPict="0">
                <anchor moveWithCells="1">
                  <from>
                    <xdr:col>3</xdr:col>
                    <xdr:colOff>19050</xdr:colOff>
                    <xdr:row>35</xdr:row>
                    <xdr:rowOff>9525</xdr:rowOff>
                  </from>
                  <to>
                    <xdr:col>3</xdr:col>
                    <xdr:colOff>828675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37" name="Check Box 71">
              <controlPr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9525</xdr:rowOff>
                  </from>
                  <to>
                    <xdr:col>3</xdr:col>
                    <xdr:colOff>828675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38" name="Check Box 72">
              <controlPr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9525</xdr:rowOff>
                  </from>
                  <to>
                    <xdr:col>3</xdr:col>
                    <xdr:colOff>828675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9" name="Check Box 73">
              <controlPr defaultSize="0" autoFill="0" autoLine="0" autoPict="0">
                <anchor moveWithCells="1">
                  <from>
                    <xdr:col>3</xdr:col>
                    <xdr:colOff>19050</xdr:colOff>
                    <xdr:row>38</xdr:row>
                    <xdr:rowOff>9525</xdr:rowOff>
                  </from>
                  <to>
                    <xdr:col>3</xdr:col>
                    <xdr:colOff>828675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0" name="Check Box 74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9525</xdr:rowOff>
                  </from>
                  <to>
                    <xdr:col>3</xdr:col>
                    <xdr:colOff>828675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1" name="Check Box 75">
              <controlPr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9525</xdr:rowOff>
                  </from>
                  <to>
                    <xdr:col>3</xdr:col>
                    <xdr:colOff>828675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2" name="Check Box 76">
              <controlPr defaultSize="0" autoFill="0" autoLine="0" autoPict="0">
                <anchor moveWithCells="1">
                  <from>
                    <xdr:col>3</xdr:col>
                    <xdr:colOff>19050</xdr:colOff>
                    <xdr:row>43</xdr:row>
                    <xdr:rowOff>9525</xdr:rowOff>
                  </from>
                  <to>
                    <xdr:col>3</xdr:col>
                    <xdr:colOff>828675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3" name="Check Box 77">
              <controlPr defaultSize="0" autoFill="0" autoLine="0" autoPict="0">
                <anchor moveWithCells="1">
                  <from>
                    <xdr:col>3</xdr:col>
                    <xdr:colOff>19050</xdr:colOff>
                    <xdr:row>44</xdr:row>
                    <xdr:rowOff>9525</xdr:rowOff>
                  </from>
                  <to>
                    <xdr:col>3</xdr:col>
                    <xdr:colOff>828675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4" name="Check Box 78">
              <controlPr defaultSize="0" autoFill="0" autoLine="0" autoPict="0">
                <anchor moveWithCells="1">
                  <from>
                    <xdr:col>3</xdr:col>
                    <xdr:colOff>19050</xdr:colOff>
                    <xdr:row>45</xdr:row>
                    <xdr:rowOff>9525</xdr:rowOff>
                  </from>
                  <to>
                    <xdr:col>3</xdr:col>
                    <xdr:colOff>828675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5" name="Check Box 79">
              <controlPr defaultSize="0" autoFill="0" autoLine="0" autoPict="0">
                <anchor moveWithCells="1">
                  <from>
                    <xdr:col>3</xdr:col>
                    <xdr:colOff>19050</xdr:colOff>
                    <xdr:row>47</xdr:row>
                    <xdr:rowOff>9525</xdr:rowOff>
                  </from>
                  <to>
                    <xdr:col>3</xdr:col>
                    <xdr:colOff>828675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6" name="Check Box 80">
              <controlPr defaultSize="0" autoFill="0" autoLine="0" autoPict="0">
                <anchor moveWithCells="1">
                  <from>
                    <xdr:col>3</xdr:col>
                    <xdr:colOff>19050</xdr:colOff>
                    <xdr:row>48</xdr:row>
                    <xdr:rowOff>9525</xdr:rowOff>
                  </from>
                  <to>
                    <xdr:col>3</xdr:col>
                    <xdr:colOff>828675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7" name="Check Box 81">
              <controlPr defaultSize="0" autoFill="0" autoLine="0" autoPict="0">
                <anchor moveWithCells="1">
                  <from>
                    <xdr:col>3</xdr:col>
                    <xdr:colOff>19050</xdr:colOff>
                    <xdr:row>49</xdr:row>
                    <xdr:rowOff>9525</xdr:rowOff>
                  </from>
                  <to>
                    <xdr:col>3</xdr:col>
                    <xdr:colOff>828675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8" name="Check Box 82">
              <controlPr defaultSize="0" autoFill="0" autoLine="0" autoPict="0">
                <anchor moveWithCells="1">
                  <from>
                    <xdr:col>3</xdr:col>
                    <xdr:colOff>19050</xdr:colOff>
                    <xdr:row>50</xdr:row>
                    <xdr:rowOff>9525</xdr:rowOff>
                  </from>
                  <to>
                    <xdr:col>3</xdr:col>
                    <xdr:colOff>828675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9" name="Check Box 83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9525</xdr:rowOff>
                  </from>
                  <to>
                    <xdr:col>2</xdr:col>
                    <xdr:colOff>828675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50" name="Check Box 84">
              <controlPr defaultSize="0" autoFill="0" autoLine="0" autoPict="0">
                <anchor moveWithCells="1">
                  <from>
                    <xdr:col>2</xdr:col>
                    <xdr:colOff>19050</xdr:colOff>
                    <xdr:row>10</xdr:row>
                    <xdr:rowOff>9525</xdr:rowOff>
                  </from>
                  <to>
                    <xdr:col>2</xdr:col>
                    <xdr:colOff>828675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51" name="Check Box 85">
              <controlPr defaultSize="0" autoFill="0" autoLine="0" autoPict="0">
                <anchor moveWithCells="1">
                  <from>
                    <xdr:col>2</xdr:col>
                    <xdr:colOff>19050</xdr:colOff>
                    <xdr:row>11</xdr:row>
                    <xdr:rowOff>9525</xdr:rowOff>
                  </from>
                  <to>
                    <xdr:col>2</xdr:col>
                    <xdr:colOff>828675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52" name="Check Box 86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9525</xdr:rowOff>
                  </from>
                  <to>
                    <xdr:col>2</xdr:col>
                    <xdr:colOff>828675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3" name="Check Box 87">
              <controlPr defaultSize="0" autoFill="0" autoLine="0" autoPict="0">
                <anchor moveWithCells="1">
                  <from>
                    <xdr:col>2</xdr:col>
                    <xdr:colOff>19050</xdr:colOff>
                    <xdr:row>15</xdr:row>
                    <xdr:rowOff>9525</xdr:rowOff>
                  </from>
                  <to>
                    <xdr:col>2</xdr:col>
                    <xdr:colOff>828675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54" name="Check Box 88">
              <controlPr defaultSize="0" autoFill="0" autoLine="0" autoPict="0">
                <anchor moveWithCells="1">
                  <from>
                    <xdr:col>2</xdr:col>
                    <xdr:colOff>19050</xdr:colOff>
                    <xdr:row>16</xdr:row>
                    <xdr:rowOff>9525</xdr:rowOff>
                  </from>
                  <to>
                    <xdr:col>2</xdr:col>
                    <xdr:colOff>828675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5" name="Check Box 89">
              <controlPr defaultSize="0" autoFill="0" autoLine="0" autoPict="0">
                <anchor moveWithCells="1">
                  <from>
                    <xdr:col>2</xdr:col>
                    <xdr:colOff>19050</xdr:colOff>
                    <xdr:row>17</xdr:row>
                    <xdr:rowOff>9525</xdr:rowOff>
                  </from>
                  <to>
                    <xdr:col>2</xdr:col>
                    <xdr:colOff>828675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56" name="Check Box 90">
              <controlPr defaultSize="0" autoFill="0" autoLine="0" autoPict="0">
                <anchor moveWithCells="1">
                  <from>
                    <xdr:col>2</xdr:col>
                    <xdr:colOff>19050</xdr:colOff>
                    <xdr:row>18</xdr:row>
                    <xdr:rowOff>9525</xdr:rowOff>
                  </from>
                  <to>
                    <xdr:col>2</xdr:col>
                    <xdr:colOff>828675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57" name="Check Box 91">
              <controlPr defaultSize="0" autoFill="0" autoLine="0" autoPict="0">
                <anchor moveWithCells="1">
                  <from>
                    <xdr:col>2</xdr:col>
                    <xdr:colOff>19050</xdr:colOff>
                    <xdr:row>19</xdr:row>
                    <xdr:rowOff>9525</xdr:rowOff>
                  </from>
                  <to>
                    <xdr:col>2</xdr:col>
                    <xdr:colOff>828675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58" name="Check Box 92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9525</xdr:rowOff>
                  </from>
                  <to>
                    <xdr:col>2</xdr:col>
                    <xdr:colOff>828675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9" name="Check Box 93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9525</xdr:rowOff>
                  </from>
                  <to>
                    <xdr:col>2</xdr:col>
                    <xdr:colOff>828675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60" name="Check Box 94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9525</xdr:rowOff>
                  </from>
                  <to>
                    <xdr:col>2</xdr:col>
                    <xdr:colOff>828675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61" name="Check Box 95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9525</xdr:rowOff>
                  </from>
                  <to>
                    <xdr:col>2</xdr:col>
                    <xdr:colOff>828675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62" name="Check Box 96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9525</xdr:rowOff>
                  </from>
                  <to>
                    <xdr:col>2</xdr:col>
                    <xdr:colOff>828675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63" name="Check Box 97">
              <controlPr defaultSize="0" autoFill="0" autoLine="0" autoPict="0">
                <anchor moveWithCells="1">
                  <from>
                    <xdr:col>2</xdr:col>
                    <xdr:colOff>19050</xdr:colOff>
                    <xdr:row>28</xdr:row>
                    <xdr:rowOff>9525</xdr:rowOff>
                  </from>
                  <to>
                    <xdr:col>2</xdr:col>
                    <xdr:colOff>828675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64" name="Check Box 98">
              <controlPr defaultSize="0" autoFill="0" autoLine="0" autoPict="0">
                <anchor moveWithCells="1">
                  <from>
                    <xdr:col>2</xdr:col>
                    <xdr:colOff>19050</xdr:colOff>
                    <xdr:row>29</xdr:row>
                    <xdr:rowOff>9525</xdr:rowOff>
                  </from>
                  <to>
                    <xdr:col>2</xdr:col>
                    <xdr:colOff>828675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65" name="Check Box 99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9525</xdr:rowOff>
                  </from>
                  <to>
                    <xdr:col>2</xdr:col>
                    <xdr:colOff>828675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66" name="Check Box 100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9525</xdr:rowOff>
                  </from>
                  <to>
                    <xdr:col>2</xdr:col>
                    <xdr:colOff>828675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67" name="Check Box 101">
              <controlPr defaultSize="0" autoFill="0" autoLine="0" autoPict="0">
                <anchor moveWithCells="1">
                  <from>
                    <xdr:col>2</xdr:col>
                    <xdr:colOff>19050</xdr:colOff>
                    <xdr:row>32</xdr:row>
                    <xdr:rowOff>9525</xdr:rowOff>
                  </from>
                  <to>
                    <xdr:col>2</xdr:col>
                    <xdr:colOff>828675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68" name="Check Box 102">
              <controlPr defaultSize="0" autoFill="0" autoLine="0" autoPict="0">
                <anchor moveWithCells="1">
                  <from>
                    <xdr:col>2</xdr:col>
                    <xdr:colOff>19050</xdr:colOff>
                    <xdr:row>34</xdr:row>
                    <xdr:rowOff>9525</xdr:rowOff>
                  </from>
                  <to>
                    <xdr:col>2</xdr:col>
                    <xdr:colOff>828675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69" name="Check Box 103">
              <controlPr defaultSize="0" autoFill="0" autoLine="0" autoPict="0">
                <anchor moveWithCells="1">
                  <from>
                    <xdr:col>2</xdr:col>
                    <xdr:colOff>19050</xdr:colOff>
                    <xdr:row>35</xdr:row>
                    <xdr:rowOff>9525</xdr:rowOff>
                  </from>
                  <to>
                    <xdr:col>2</xdr:col>
                    <xdr:colOff>828675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70" name="Check Box 104">
              <controlPr defaultSize="0" autoFill="0" autoLine="0" autoPict="0">
                <anchor moveWithCells="1">
                  <from>
                    <xdr:col>2</xdr:col>
                    <xdr:colOff>19050</xdr:colOff>
                    <xdr:row>36</xdr:row>
                    <xdr:rowOff>9525</xdr:rowOff>
                  </from>
                  <to>
                    <xdr:col>2</xdr:col>
                    <xdr:colOff>828675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71" name="Check Box 105">
              <controlPr defaultSize="0" autoFill="0" autoLine="0" autoPict="0">
                <anchor moveWithCells="1">
                  <from>
                    <xdr:col>2</xdr:col>
                    <xdr:colOff>19050</xdr:colOff>
                    <xdr:row>37</xdr:row>
                    <xdr:rowOff>9525</xdr:rowOff>
                  </from>
                  <to>
                    <xdr:col>2</xdr:col>
                    <xdr:colOff>828675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72" name="Check Box 106">
              <controlPr defaultSize="0" autoFill="0" autoLine="0" autoPict="0">
                <anchor moveWithCells="1">
                  <from>
                    <xdr:col>2</xdr:col>
                    <xdr:colOff>19050</xdr:colOff>
                    <xdr:row>38</xdr:row>
                    <xdr:rowOff>9525</xdr:rowOff>
                  </from>
                  <to>
                    <xdr:col>2</xdr:col>
                    <xdr:colOff>828675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73" name="Check Box 107">
              <controlPr defaultSize="0" autoFill="0" autoLine="0" autoPict="0">
                <anchor moveWithCells="1">
                  <from>
                    <xdr:col>2</xdr:col>
                    <xdr:colOff>19050</xdr:colOff>
                    <xdr:row>41</xdr:row>
                    <xdr:rowOff>9525</xdr:rowOff>
                  </from>
                  <to>
                    <xdr:col>2</xdr:col>
                    <xdr:colOff>828675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74" name="Check Box 108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9525</xdr:rowOff>
                  </from>
                  <to>
                    <xdr:col>2</xdr:col>
                    <xdr:colOff>828675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75" name="Check Box 109">
              <controlPr defaultSize="0" autoFill="0" autoLine="0" autoPict="0">
                <anchor moveWithCells="1">
                  <from>
                    <xdr:col>2</xdr:col>
                    <xdr:colOff>19050</xdr:colOff>
                    <xdr:row>43</xdr:row>
                    <xdr:rowOff>9525</xdr:rowOff>
                  </from>
                  <to>
                    <xdr:col>2</xdr:col>
                    <xdr:colOff>828675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76" name="Check Box 110">
              <controlPr defaultSize="0" autoFill="0" autoLine="0" autoPict="0">
                <anchor moveWithCells="1">
                  <from>
                    <xdr:col>2</xdr:col>
                    <xdr:colOff>19050</xdr:colOff>
                    <xdr:row>44</xdr:row>
                    <xdr:rowOff>9525</xdr:rowOff>
                  </from>
                  <to>
                    <xdr:col>2</xdr:col>
                    <xdr:colOff>828675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77" name="Check Box 111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9525</xdr:rowOff>
                  </from>
                  <to>
                    <xdr:col>2</xdr:col>
                    <xdr:colOff>828675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78" name="Check Box 112">
              <controlPr defaultSize="0" autoFill="0" autoLine="0" autoPict="0">
                <anchor moveWithCells="1">
                  <from>
                    <xdr:col>2</xdr:col>
                    <xdr:colOff>19050</xdr:colOff>
                    <xdr:row>47</xdr:row>
                    <xdr:rowOff>9525</xdr:rowOff>
                  </from>
                  <to>
                    <xdr:col>2</xdr:col>
                    <xdr:colOff>828675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79" name="Check Box 113">
              <controlPr defaultSize="0" autoFill="0" autoLine="0" autoPict="0">
                <anchor moveWithCells="1">
                  <from>
                    <xdr:col>2</xdr:col>
                    <xdr:colOff>19050</xdr:colOff>
                    <xdr:row>48</xdr:row>
                    <xdr:rowOff>9525</xdr:rowOff>
                  </from>
                  <to>
                    <xdr:col>2</xdr:col>
                    <xdr:colOff>828675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80" name="Check Box 114">
              <controlPr defaultSize="0" autoFill="0" autoLine="0" autoPict="0">
                <anchor moveWithCells="1">
                  <from>
                    <xdr:col>2</xdr:col>
                    <xdr:colOff>19050</xdr:colOff>
                    <xdr:row>49</xdr:row>
                    <xdr:rowOff>9525</xdr:rowOff>
                  </from>
                  <to>
                    <xdr:col>2</xdr:col>
                    <xdr:colOff>828675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81" name="Check Box 115">
              <controlPr defaultSize="0" autoFill="0" autoLine="0" autoPict="0">
                <anchor moveWithCells="1">
                  <from>
                    <xdr:col>2</xdr:col>
                    <xdr:colOff>19050</xdr:colOff>
                    <xdr:row>50</xdr:row>
                    <xdr:rowOff>9525</xdr:rowOff>
                  </from>
                  <to>
                    <xdr:col>2</xdr:col>
                    <xdr:colOff>828675</xdr:colOff>
                    <xdr:row>51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selection activeCell="B9" sqref="B9"/>
    </sheetView>
  </sheetViews>
  <sheetFormatPr defaultRowHeight="15.75" x14ac:dyDescent="0.25"/>
  <cols>
    <col min="1" max="1" width="19.125" bestFit="1" customWidth="1"/>
    <col min="2" max="2" width="11.5" customWidth="1"/>
    <col min="3" max="3" width="7.875" customWidth="1"/>
    <col min="4" max="4" width="5.625" bestFit="1" customWidth="1"/>
    <col min="5" max="5" width="5.875" bestFit="1" customWidth="1"/>
    <col min="6" max="6" width="3.75" bestFit="1" customWidth="1"/>
    <col min="7" max="7" width="5.875" bestFit="1" customWidth="1"/>
    <col min="8" max="8" width="3.75" bestFit="1" customWidth="1"/>
    <col min="9" max="9" width="5.875" bestFit="1" customWidth="1"/>
    <col min="10" max="10" width="3.75" bestFit="1" customWidth="1"/>
    <col min="11" max="11" width="5.875" bestFit="1" customWidth="1"/>
    <col min="15" max="15" width="22" bestFit="1" customWidth="1"/>
    <col min="18" max="19" width="9.875" bestFit="1" customWidth="1"/>
  </cols>
  <sheetData>
    <row r="1" spans="1:20" x14ac:dyDescent="0.25">
      <c r="D1" s="76" t="s">
        <v>70</v>
      </c>
      <c r="E1" s="77"/>
      <c r="F1" s="77"/>
      <c r="G1" s="77"/>
      <c r="H1" s="77"/>
      <c r="I1" s="77"/>
      <c r="J1" s="77"/>
      <c r="K1" s="77"/>
    </row>
    <row r="2" spans="1:20" x14ac:dyDescent="0.25">
      <c r="D2" s="77"/>
      <c r="E2" s="77"/>
      <c r="F2" s="77"/>
      <c r="G2" s="77"/>
      <c r="H2" s="77"/>
      <c r="I2" s="77"/>
      <c r="J2" s="77"/>
      <c r="K2" s="77"/>
    </row>
    <row r="3" spans="1:20" x14ac:dyDescent="0.25">
      <c r="D3" s="75">
        <v>1</v>
      </c>
      <c r="E3" s="75"/>
      <c r="F3" s="75">
        <f>D3+1</f>
        <v>2</v>
      </c>
      <c r="G3" s="75"/>
      <c r="H3" s="75">
        <f>F3+1</f>
        <v>3</v>
      </c>
      <c r="I3" s="75"/>
      <c r="J3" s="75">
        <f>H3+1</f>
        <v>4</v>
      </c>
      <c r="K3" s="75"/>
    </row>
    <row r="4" spans="1:20" x14ac:dyDescent="0.25">
      <c r="A4" s="5" t="s">
        <v>56</v>
      </c>
      <c r="B4" t="s">
        <v>42</v>
      </c>
      <c r="C4" t="s">
        <v>71</v>
      </c>
      <c r="D4" t="s">
        <v>29</v>
      </c>
      <c r="E4" t="s">
        <v>30</v>
      </c>
      <c r="F4" t="s">
        <v>29</v>
      </c>
      <c r="G4" t="s">
        <v>30</v>
      </c>
      <c r="H4" t="s">
        <v>29</v>
      </c>
      <c r="I4" t="s">
        <v>30</v>
      </c>
      <c r="J4" t="s">
        <v>29</v>
      </c>
      <c r="K4" t="s">
        <v>30</v>
      </c>
    </row>
    <row r="5" spans="1:20" s="25" customFormat="1" x14ac:dyDescent="0.25">
      <c r="A5" s="25" t="str">
        <f>'2. Degree path course of study'!A3</f>
        <v>Course</v>
      </c>
      <c r="B5" s="25" t="b">
        <v>0</v>
      </c>
      <c r="C5" s="25">
        <f>VLOOKUP(A5,'2. Degree path course of study'!$A$3:$B$51,2,FALSE)</f>
        <v>3</v>
      </c>
      <c r="D5" s="32">
        <f>IF($B5=TRUE,$C5,0)</f>
        <v>0</v>
      </c>
      <c r="E5" s="32"/>
      <c r="F5" s="32">
        <f t="shared" ref="F5:J5" si="0">IF($B5=TRUE,$C5,0)</f>
        <v>0</v>
      </c>
      <c r="G5" s="32"/>
      <c r="H5" s="32">
        <f t="shared" si="0"/>
        <v>0</v>
      </c>
      <c r="I5" s="32"/>
      <c r="J5" s="32">
        <f t="shared" si="0"/>
        <v>0</v>
      </c>
      <c r="K5" s="32"/>
      <c r="R5" s="26"/>
      <c r="S5" s="26"/>
      <c r="T5" s="26"/>
    </row>
    <row r="6" spans="1:20" x14ac:dyDescent="0.25">
      <c r="A6" s="25" t="str">
        <f>'2. Degree path course of study'!A4</f>
        <v>Q</v>
      </c>
      <c r="B6" t="b">
        <v>0</v>
      </c>
      <c r="C6" s="25">
        <f>VLOOKUP(A6,'2. Degree path course of study'!$A$3:$B$51,2,FALSE)</f>
        <v>3</v>
      </c>
      <c r="D6" s="32">
        <f t="shared" ref="D6:K21" si="1">IF($B6=TRUE,$C6,0)</f>
        <v>0</v>
      </c>
      <c r="E6" s="32"/>
      <c r="F6" s="32">
        <f t="shared" si="1"/>
        <v>0</v>
      </c>
      <c r="G6" s="32"/>
      <c r="H6" s="32">
        <f t="shared" si="1"/>
        <v>0</v>
      </c>
      <c r="I6" s="32"/>
      <c r="J6" s="32">
        <f t="shared" si="1"/>
        <v>0</v>
      </c>
      <c r="K6" s="32"/>
      <c r="R6" s="15"/>
      <c r="S6" s="14"/>
      <c r="T6" s="14"/>
    </row>
    <row r="7" spans="1:20" x14ac:dyDescent="0.25">
      <c r="A7" s="25" t="str">
        <f>'2. Degree path course of study'!A5</f>
        <v>USP C1</v>
      </c>
      <c r="B7" t="b">
        <v>0</v>
      </c>
      <c r="C7" s="25">
        <f>VLOOKUP(A7,'2. Degree path course of study'!$A$3:$B$51,2,FALSE)</f>
        <v>3</v>
      </c>
      <c r="D7" s="32">
        <f t="shared" si="1"/>
        <v>0</v>
      </c>
      <c r="E7" s="32"/>
      <c r="F7" s="32">
        <f t="shared" si="1"/>
        <v>0</v>
      </c>
      <c r="G7" s="32"/>
      <c r="H7" s="32">
        <f t="shared" si="1"/>
        <v>0</v>
      </c>
      <c r="I7" s="32"/>
      <c r="J7" s="32">
        <f t="shared" si="1"/>
        <v>0</v>
      </c>
      <c r="K7" s="32"/>
      <c r="R7" s="15"/>
      <c r="S7" s="14"/>
      <c r="T7" s="14"/>
    </row>
    <row r="8" spans="1:20" x14ac:dyDescent="0.25">
      <c r="A8" s="25" t="str">
        <f>'2. Degree path course of study'!A6</f>
        <v>USP FYS</v>
      </c>
      <c r="B8" t="b">
        <v>0</v>
      </c>
      <c r="C8" s="25">
        <f>VLOOKUP(A8,'2. Degree path course of study'!$A$3:$B$51,2,FALSE)</f>
        <v>3</v>
      </c>
      <c r="D8" s="32">
        <f t="shared" si="1"/>
        <v>0</v>
      </c>
      <c r="E8" s="32"/>
      <c r="F8" s="32">
        <f t="shared" si="1"/>
        <v>0</v>
      </c>
      <c r="G8" s="32"/>
      <c r="H8" s="32">
        <f t="shared" si="1"/>
        <v>0</v>
      </c>
      <c r="I8" s="32"/>
      <c r="J8" s="32">
        <f t="shared" si="1"/>
        <v>0</v>
      </c>
      <c r="K8" s="32"/>
      <c r="R8" s="15"/>
      <c r="S8" s="15"/>
      <c r="T8" s="14"/>
    </row>
    <row r="9" spans="1:20" x14ac:dyDescent="0.25">
      <c r="A9" s="25" t="str">
        <f>'2. Degree path course of study'!A7</f>
        <v>Course</v>
      </c>
      <c r="B9" t="b">
        <v>0</v>
      </c>
      <c r="C9" s="25">
        <f>VLOOKUP(A9,'2. Degree path course of study'!$A$3:$B$51,2,FALSE)</f>
        <v>3</v>
      </c>
      <c r="D9" s="32">
        <f t="shared" si="1"/>
        <v>0</v>
      </c>
      <c r="E9" s="32"/>
      <c r="F9" s="32">
        <f t="shared" si="1"/>
        <v>0</v>
      </c>
      <c r="G9" s="32"/>
      <c r="H9" s="32">
        <f t="shared" si="1"/>
        <v>0</v>
      </c>
      <c r="I9" s="32"/>
      <c r="J9" s="32">
        <f t="shared" si="1"/>
        <v>0</v>
      </c>
      <c r="K9" s="32"/>
      <c r="R9" s="15"/>
      <c r="S9" s="15"/>
      <c r="T9" s="14"/>
    </row>
    <row r="10" spans="1:20" x14ac:dyDescent="0.25">
      <c r="A10" s="5" t="str">
        <f>'2. Degree path course of study'!A8</f>
        <v>Freshman Spring</v>
      </c>
      <c r="C10" s="25"/>
      <c r="D10" s="32"/>
      <c r="E10" s="32"/>
      <c r="F10" s="32"/>
      <c r="G10" s="32"/>
      <c r="H10" s="32"/>
      <c r="I10" s="32"/>
      <c r="J10" s="32"/>
      <c r="K10" s="32"/>
    </row>
    <row r="11" spans="1:20" s="13" customFormat="1" x14ac:dyDescent="0.25">
      <c r="A11" s="25" t="str">
        <f>'2. Degree path course of study'!A9</f>
        <v>USP PN</v>
      </c>
      <c r="B11" s="25" t="b">
        <v>0</v>
      </c>
      <c r="C11" s="25">
        <f>VLOOKUP(A11,'2. Degree path course of study'!$A$3:$B$51,2,FALSE)</f>
        <v>3</v>
      </c>
      <c r="D11" s="32"/>
      <c r="E11" s="32">
        <f t="shared" si="1"/>
        <v>0</v>
      </c>
      <c r="F11" s="32"/>
      <c r="G11" s="32">
        <f t="shared" si="1"/>
        <v>0</v>
      </c>
      <c r="H11" s="32"/>
      <c r="I11" s="32">
        <f t="shared" si="1"/>
        <v>0</v>
      </c>
      <c r="J11" s="32"/>
      <c r="K11" s="32">
        <f t="shared" si="1"/>
        <v>0</v>
      </c>
    </row>
    <row r="12" spans="1:20" x14ac:dyDescent="0.25">
      <c r="A12" s="25" t="str">
        <f>'2. Degree path course of study'!A10</f>
        <v>USP H</v>
      </c>
      <c r="B12" t="b">
        <v>0</v>
      </c>
      <c r="C12" s="25">
        <f>VLOOKUP(A12,'2. Degree path course of study'!$A$3:$B$51,2,FALSE)</f>
        <v>3</v>
      </c>
      <c r="D12" s="32"/>
      <c r="E12" s="32">
        <f t="shared" si="1"/>
        <v>0</v>
      </c>
      <c r="F12" s="32"/>
      <c r="G12" s="32">
        <f t="shared" si="1"/>
        <v>0</v>
      </c>
      <c r="H12" s="32"/>
      <c r="I12" s="32">
        <f t="shared" si="1"/>
        <v>0</v>
      </c>
      <c r="J12" s="32"/>
      <c r="K12" s="32">
        <f t="shared" si="1"/>
        <v>0</v>
      </c>
    </row>
    <row r="13" spans="1:20" x14ac:dyDescent="0.25">
      <c r="A13" s="25" t="str">
        <f>'2. Degree path course of study'!A11</f>
        <v>USP V</v>
      </c>
      <c r="B13" t="b">
        <v>0</v>
      </c>
      <c r="C13" s="25">
        <f>VLOOKUP(A13,'2. Degree path course of study'!$A$3:$B$51,2,FALSE)</f>
        <v>3</v>
      </c>
      <c r="D13" s="32"/>
      <c r="E13" s="32">
        <f t="shared" si="1"/>
        <v>0</v>
      </c>
      <c r="F13" s="32"/>
      <c r="G13" s="32">
        <f t="shared" si="1"/>
        <v>0</v>
      </c>
      <c r="H13" s="32"/>
      <c r="I13" s="32">
        <f t="shared" si="1"/>
        <v>0</v>
      </c>
      <c r="J13" s="32"/>
      <c r="K13" s="32">
        <f t="shared" si="1"/>
        <v>0</v>
      </c>
    </row>
    <row r="14" spans="1:20" x14ac:dyDescent="0.25">
      <c r="A14" s="25" t="str">
        <f>'2. Degree path course of study'!A12</f>
        <v>Course</v>
      </c>
      <c r="B14" t="b">
        <v>0</v>
      </c>
      <c r="C14" s="25">
        <f>VLOOKUP(A14,'2. Degree path course of study'!$A$3:$B$51,2,FALSE)</f>
        <v>3</v>
      </c>
      <c r="D14" s="32"/>
      <c r="E14" s="32">
        <f t="shared" si="1"/>
        <v>0</v>
      </c>
      <c r="F14" s="32"/>
      <c r="G14" s="32">
        <f t="shared" si="1"/>
        <v>0</v>
      </c>
      <c r="H14" s="32"/>
      <c r="I14" s="32">
        <f t="shared" si="1"/>
        <v>0</v>
      </c>
      <c r="J14" s="32"/>
      <c r="K14" s="32">
        <f t="shared" si="1"/>
        <v>0</v>
      </c>
    </row>
    <row r="15" spans="1:20" x14ac:dyDescent="0.25">
      <c r="A15" s="25" t="str">
        <f>'2. Degree path course of study'!A13</f>
        <v>Course</v>
      </c>
      <c r="B15" t="b">
        <v>0</v>
      </c>
      <c r="C15" s="25">
        <f>VLOOKUP(A15,'2. Degree path course of study'!$A$3:$B$51,2,FALSE)</f>
        <v>3</v>
      </c>
      <c r="D15" s="32"/>
      <c r="E15" s="32">
        <f t="shared" si="1"/>
        <v>0</v>
      </c>
      <c r="F15" s="32"/>
      <c r="G15" s="32">
        <f t="shared" si="1"/>
        <v>0</v>
      </c>
      <c r="H15" s="32"/>
      <c r="I15" s="32">
        <f t="shared" si="1"/>
        <v>0</v>
      </c>
      <c r="J15" s="32"/>
      <c r="K15" s="32">
        <f t="shared" si="1"/>
        <v>0</v>
      </c>
    </row>
    <row r="16" spans="1:20" x14ac:dyDescent="0.25">
      <c r="A16" s="25"/>
      <c r="C16" s="25">
        <f>SUM(C5:C15)</f>
        <v>30</v>
      </c>
      <c r="D16" s="32">
        <f>SUM(D5:D15)</f>
        <v>0</v>
      </c>
      <c r="E16" s="32">
        <f t="shared" ref="E16:K16" si="2">SUM(E5:E15)</f>
        <v>0</v>
      </c>
      <c r="F16" s="32">
        <f t="shared" si="2"/>
        <v>0</v>
      </c>
      <c r="G16" s="32">
        <f t="shared" si="2"/>
        <v>0</v>
      </c>
      <c r="H16" s="32">
        <f t="shared" si="2"/>
        <v>0</v>
      </c>
      <c r="I16" s="32">
        <f t="shared" si="2"/>
        <v>0</v>
      </c>
      <c r="J16" s="32">
        <f t="shared" si="2"/>
        <v>0</v>
      </c>
      <c r="K16" s="32">
        <f t="shared" si="2"/>
        <v>0</v>
      </c>
    </row>
    <row r="17" spans="1:11" x14ac:dyDescent="0.25">
      <c r="A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x14ac:dyDescent="0.25">
      <c r="A18" s="5" t="str">
        <f>'2. Degree path course of study'!A15</f>
        <v>Sophmore Fall</v>
      </c>
      <c r="C18" s="25"/>
      <c r="D18" s="32"/>
      <c r="E18" s="32"/>
      <c r="F18" s="25">
        <f t="shared" ref="F18:J18" si="3">IF($B18=TRUE,$C18,0)</f>
        <v>0</v>
      </c>
      <c r="G18" s="25"/>
      <c r="H18" s="25">
        <f t="shared" si="3"/>
        <v>0</v>
      </c>
      <c r="I18" s="25"/>
      <c r="J18" s="25">
        <f t="shared" si="3"/>
        <v>0</v>
      </c>
      <c r="K18" s="25"/>
    </row>
    <row r="19" spans="1:11" x14ac:dyDescent="0.25">
      <c r="A19" s="25" t="str">
        <f>'2. Degree path course of study'!A16</f>
        <v>USP PN</v>
      </c>
      <c r="B19" t="b">
        <v>0</v>
      </c>
      <c r="C19" s="25">
        <f>VLOOKUP(A19,'2. Degree path course of study'!$A$3:$B$51,2,FALSE)</f>
        <v>3</v>
      </c>
      <c r="D19" s="32"/>
      <c r="E19" s="32"/>
      <c r="F19" s="25">
        <f t="shared" si="1"/>
        <v>0</v>
      </c>
      <c r="G19" s="25"/>
      <c r="H19" s="25">
        <f t="shared" si="1"/>
        <v>0</v>
      </c>
      <c r="I19" s="25"/>
      <c r="J19" s="25">
        <f t="shared" si="1"/>
        <v>0</v>
      </c>
      <c r="K19" s="25"/>
    </row>
    <row r="20" spans="1:11" x14ac:dyDescent="0.25">
      <c r="A20" s="25" t="str">
        <f>'2. Degree path course of study'!A17</f>
        <v>USP C2</v>
      </c>
      <c r="B20" t="b">
        <v>0</v>
      </c>
      <c r="C20" s="25">
        <f>VLOOKUP(A20,'2. Degree path course of study'!$A$3:$B$51,2,FALSE)</f>
        <v>3</v>
      </c>
      <c r="D20" s="32"/>
      <c r="E20" s="32"/>
      <c r="F20" s="25">
        <f t="shared" si="1"/>
        <v>0</v>
      </c>
      <c r="G20" s="25"/>
      <c r="H20" s="25">
        <f t="shared" si="1"/>
        <v>0</v>
      </c>
      <c r="I20" s="25"/>
      <c r="J20" s="25">
        <f t="shared" si="1"/>
        <v>0</v>
      </c>
      <c r="K20" s="25"/>
    </row>
    <row r="21" spans="1:11" x14ac:dyDescent="0.25">
      <c r="A21" s="25" t="str">
        <f>'2. Degree path course of study'!A18</f>
        <v>Course</v>
      </c>
      <c r="B21" t="b">
        <v>0</v>
      </c>
      <c r="C21" s="25">
        <f>VLOOKUP(A21,'2. Degree path course of study'!$A$3:$B$51,2,FALSE)</f>
        <v>3</v>
      </c>
      <c r="D21" s="32"/>
      <c r="E21" s="32"/>
      <c r="F21" s="25">
        <f t="shared" si="1"/>
        <v>0</v>
      </c>
      <c r="G21" s="25"/>
      <c r="H21" s="25">
        <f t="shared" si="1"/>
        <v>0</v>
      </c>
      <c r="I21" s="25"/>
      <c r="J21" s="25">
        <f t="shared" si="1"/>
        <v>0</v>
      </c>
      <c r="K21" s="25"/>
    </row>
    <row r="22" spans="1:11" x14ac:dyDescent="0.25">
      <c r="A22" s="25" t="str">
        <f>'2. Degree path course of study'!A19</f>
        <v>Course</v>
      </c>
      <c r="B22" t="b">
        <v>0</v>
      </c>
      <c r="C22" s="25">
        <f>VLOOKUP(A22,'2. Degree path course of study'!$A$3:$B$51,2,FALSE)</f>
        <v>3</v>
      </c>
      <c r="D22" s="32"/>
      <c r="E22" s="32"/>
      <c r="F22" s="25">
        <f t="shared" ref="F22:K28" si="4">IF($B22=TRUE,$C22,0)</f>
        <v>0</v>
      </c>
      <c r="G22" s="25"/>
      <c r="H22" s="25">
        <f t="shared" si="4"/>
        <v>0</v>
      </c>
      <c r="I22" s="25"/>
      <c r="J22" s="25">
        <f t="shared" si="4"/>
        <v>0</v>
      </c>
      <c r="K22" s="25"/>
    </row>
    <row r="23" spans="1:11" x14ac:dyDescent="0.25">
      <c r="A23" s="25" t="str">
        <f>'2. Degree path course of study'!A20</f>
        <v>Course</v>
      </c>
      <c r="B23" t="b">
        <v>0</v>
      </c>
      <c r="C23" s="25">
        <f>VLOOKUP(A23,'2. Degree path course of study'!$A$3:$B$51,2,FALSE)</f>
        <v>3</v>
      </c>
      <c r="D23" s="32"/>
      <c r="E23" s="32"/>
      <c r="F23" s="25">
        <f t="shared" si="4"/>
        <v>0</v>
      </c>
      <c r="G23" s="25"/>
      <c r="H23" s="25">
        <f t="shared" si="4"/>
        <v>0</v>
      </c>
      <c r="I23" s="25"/>
      <c r="J23" s="25">
        <f t="shared" si="4"/>
        <v>0</v>
      </c>
      <c r="K23" s="25"/>
    </row>
    <row r="24" spans="1:11" x14ac:dyDescent="0.25">
      <c r="A24" s="5" t="str">
        <f>'2. Degree path course of study'!A21</f>
        <v>Sophmore Spring</v>
      </c>
      <c r="C24" s="25"/>
      <c r="D24" s="32"/>
      <c r="E24" s="32"/>
      <c r="F24" s="25"/>
      <c r="G24" s="25">
        <f t="shared" si="4"/>
        <v>0</v>
      </c>
      <c r="H24" s="25"/>
      <c r="I24" s="25">
        <f t="shared" si="4"/>
        <v>0</v>
      </c>
      <c r="J24" s="25"/>
      <c r="K24" s="25">
        <f t="shared" si="4"/>
        <v>0</v>
      </c>
    </row>
    <row r="25" spans="1:11" x14ac:dyDescent="0.25">
      <c r="A25" s="25" t="str">
        <f>'2. Degree path course of study'!A22</f>
        <v>USP H</v>
      </c>
      <c r="B25" t="b">
        <v>0</v>
      </c>
      <c r="C25" s="25">
        <f>VLOOKUP(A25,'2. Degree path course of study'!$A$3:$B$51,2,FALSE)</f>
        <v>3</v>
      </c>
      <c r="D25" s="32"/>
      <c r="E25" s="32"/>
      <c r="F25" s="25"/>
      <c r="G25" s="25">
        <f t="shared" si="4"/>
        <v>0</v>
      </c>
      <c r="H25" s="25"/>
      <c r="I25" s="25">
        <f t="shared" si="4"/>
        <v>0</v>
      </c>
      <c r="J25" s="25"/>
      <c r="K25" s="25">
        <f t="shared" si="4"/>
        <v>0</v>
      </c>
    </row>
    <row r="26" spans="1:11" x14ac:dyDescent="0.25">
      <c r="A26" s="25" t="str">
        <f>'2. Degree path course of study'!A23</f>
        <v>Course</v>
      </c>
      <c r="B26" t="b">
        <v>0</v>
      </c>
      <c r="C26" s="25">
        <f>VLOOKUP(A26,'2. Degree path course of study'!$A$3:$B$51,2,FALSE)</f>
        <v>3</v>
      </c>
      <c r="D26" s="32"/>
      <c r="E26" s="32"/>
      <c r="F26" s="25"/>
      <c r="G26" s="25">
        <f t="shared" si="4"/>
        <v>0</v>
      </c>
      <c r="H26" s="25"/>
      <c r="I26" s="25">
        <f t="shared" si="4"/>
        <v>0</v>
      </c>
      <c r="J26" s="25"/>
      <c r="K26" s="25">
        <f t="shared" si="4"/>
        <v>0</v>
      </c>
    </row>
    <row r="27" spans="1:11" x14ac:dyDescent="0.25">
      <c r="A27" s="25" t="str">
        <f>'2. Degree path course of study'!A24</f>
        <v>Course</v>
      </c>
      <c r="B27" t="b">
        <v>0</v>
      </c>
      <c r="C27" s="25">
        <f>VLOOKUP(A27,'2. Degree path course of study'!$A$3:$B$51,2,FALSE)</f>
        <v>3</v>
      </c>
      <c r="D27" s="32"/>
      <c r="E27" s="32"/>
      <c r="F27" s="25"/>
      <c r="G27" s="25">
        <f t="shared" si="4"/>
        <v>0</v>
      </c>
      <c r="H27" s="25"/>
      <c r="I27" s="25">
        <f t="shared" si="4"/>
        <v>0</v>
      </c>
      <c r="J27" s="25"/>
      <c r="K27" s="25">
        <f t="shared" si="4"/>
        <v>0</v>
      </c>
    </row>
    <row r="28" spans="1:11" x14ac:dyDescent="0.25">
      <c r="A28" s="25" t="str">
        <f>'2. Degree path course of study'!A25</f>
        <v>Course</v>
      </c>
      <c r="B28" t="b">
        <v>0</v>
      </c>
      <c r="C28" s="25">
        <f>VLOOKUP(A28,'2. Degree path course of study'!$A$3:$B$51,2,FALSE)</f>
        <v>3</v>
      </c>
      <c r="D28" s="32"/>
      <c r="E28" s="32"/>
      <c r="F28" s="25"/>
      <c r="G28" s="25">
        <f t="shared" si="4"/>
        <v>0</v>
      </c>
      <c r="H28" s="25"/>
      <c r="I28" s="25">
        <f t="shared" si="4"/>
        <v>0</v>
      </c>
      <c r="J28" s="25"/>
      <c r="K28" s="25">
        <f t="shared" si="4"/>
        <v>0</v>
      </c>
    </row>
    <row r="29" spans="1:11" x14ac:dyDescent="0.25">
      <c r="A29" s="25" t="str">
        <f>'2. Degree path course of study'!A26</f>
        <v>Course</v>
      </c>
      <c r="B29" t="b">
        <v>0</v>
      </c>
      <c r="C29" s="25">
        <f>VLOOKUP(A29,'2. Degree path course of study'!$A$3:$B$51,2,FALSE)</f>
        <v>3</v>
      </c>
      <c r="D29" s="32"/>
      <c r="E29" s="32"/>
      <c r="F29" s="25"/>
      <c r="G29" s="25">
        <f t="shared" ref="G29:K43" si="5">IF($B29=TRUE,$C29,0)</f>
        <v>0</v>
      </c>
      <c r="H29" s="25"/>
      <c r="I29" s="25">
        <f t="shared" si="5"/>
        <v>0</v>
      </c>
      <c r="J29" s="25"/>
      <c r="K29" s="25">
        <f t="shared" si="5"/>
        <v>0</v>
      </c>
    </row>
    <row r="30" spans="1:11" x14ac:dyDescent="0.25">
      <c r="A30" s="25"/>
      <c r="C30" s="25">
        <f>SUM(C19:C29)</f>
        <v>30</v>
      </c>
      <c r="D30" s="25">
        <f>SUM(D19:D29)</f>
        <v>0</v>
      </c>
      <c r="E30" s="25">
        <f t="shared" ref="E30" si="6">SUM(E19:E29)</f>
        <v>0</v>
      </c>
      <c r="F30" s="25">
        <f t="shared" ref="F30" si="7">SUM(F19:F29)</f>
        <v>0</v>
      </c>
      <c r="G30" s="25">
        <f t="shared" ref="G30" si="8">SUM(G19:G29)</f>
        <v>0</v>
      </c>
      <c r="H30" s="25">
        <f t="shared" ref="H30" si="9">SUM(H19:H29)</f>
        <v>0</v>
      </c>
      <c r="I30" s="25">
        <f t="shared" ref="I30" si="10">SUM(I19:I29)</f>
        <v>0</v>
      </c>
      <c r="J30" s="25">
        <f t="shared" ref="J30" si="11">SUM(J19:J29)</f>
        <v>0</v>
      </c>
      <c r="K30" s="25">
        <f t="shared" ref="K30" si="12">SUM(K19:K29)</f>
        <v>0</v>
      </c>
    </row>
    <row r="31" spans="1:11" x14ac:dyDescent="0.25">
      <c r="A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1" x14ac:dyDescent="0.25">
      <c r="A32" s="5" t="str">
        <f>'2. Degree path course of study'!A28</f>
        <v>Junior Fall</v>
      </c>
      <c r="C32" s="25"/>
      <c r="D32" s="25"/>
      <c r="E32" s="25"/>
      <c r="F32" s="25"/>
      <c r="G32" s="25"/>
      <c r="H32" s="25"/>
      <c r="I32" s="25"/>
      <c r="J32" s="25"/>
      <c r="K32" s="25"/>
    </row>
    <row r="33" spans="1:11" x14ac:dyDescent="0.25">
      <c r="A33" s="25" t="str">
        <f>'2. Degree path course of study'!A29</f>
        <v>Course</v>
      </c>
      <c r="B33" t="b">
        <v>0</v>
      </c>
      <c r="C33" s="25">
        <f>VLOOKUP(A33,'2. Degree path course of study'!$A$3:$B$51,2,FALSE)</f>
        <v>3</v>
      </c>
      <c r="D33" s="32"/>
      <c r="E33" s="32"/>
      <c r="F33" s="32"/>
      <c r="G33" s="32"/>
      <c r="H33" s="25">
        <f t="shared" ref="H33:K42" si="13">IF($B33=TRUE,$C33,0)</f>
        <v>0</v>
      </c>
      <c r="I33" s="25"/>
      <c r="J33" s="25">
        <f t="shared" si="13"/>
        <v>0</v>
      </c>
      <c r="K33" s="25"/>
    </row>
    <row r="34" spans="1:11" x14ac:dyDescent="0.25">
      <c r="A34" s="25" t="str">
        <f>'2. Degree path course of study'!A30</f>
        <v>Course</v>
      </c>
      <c r="B34" t="b">
        <v>0</v>
      </c>
      <c r="C34" s="25">
        <f>VLOOKUP(A34,'2. Degree path course of study'!$A$3:$B$51,2,FALSE)</f>
        <v>3</v>
      </c>
      <c r="D34" s="32"/>
      <c r="E34" s="32"/>
      <c r="F34" s="32"/>
      <c r="G34" s="32"/>
      <c r="H34" s="25">
        <f t="shared" si="13"/>
        <v>0</v>
      </c>
      <c r="I34" s="25"/>
      <c r="J34" s="25">
        <f t="shared" si="13"/>
        <v>0</v>
      </c>
      <c r="K34" s="25"/>
    </row>
    <row r="35" spans="1:11" x14ac:dyDescent="0.25">
      <c r="A35" s="25" t="str">
        <f>'2. Degree path course of study'!A31</f>
        <v>Course</v>
      </c>
      <c r="B35" t="b">
        <v>0</v>
      </c>
      <c r="C35" s="25">
        <f>VLOOKUP(A35,'2. Degree path course of study'!$A$3:$B$51,2,FALSE)</f>
        <v>3</v>
      </c>
      <c r="D35" s="32"/>
      <c r="E35" s="32"/>
      <c r="F35" s="32"/>
      <c r="G35" s="32"/>
      <c r="H35" s="25">
        <f t="shared" si="13"/>
        <v>0</v>
      </c>
      <c r="I35" s="25"/>
      <c r="J35" s="25">
        <f t="shared" si="13"/>
        <v>0</v>
      </c>
      <c r="K35" s="25"/>
    </row>
    <row r="36" spans="1:11" x14ac:dyDescent="0.25">
      <c r="A36" s="25" t="str">
        <f>'2. Degree path course of study'!A32</f>
        <v>Course</v>
      </c>
      <c r="B36" t="b">
        <v>0</v>
      </c>
      <c r="C36" s="25">
        <f>VLOOKUP(A36,'2. Degree path course of study'!$A$3:$B$51,2,FALSE)</f>
        <v>3</v>
      </c>
      <c r="D36" s="32"/>
      <c r="E36" s="32"/>
      <c r="F36" s="32"/>
      <c r="G36" s="32"/>
      <c r="H36" s="25">
        <f t="shared" si="13"/>
        <v>0</v>
      </c>
      <c r="I36" s="25"/>
      <c r="J36" s="25">
        <f t="shared" si="13"/>
        <v>0</v>
      </c>
      <c r="K36" s="25"/>
    </row>
    <row r="37" spans="1:11" x14ac:dyDescent="0.25">
      <c r="A37" s="25" t="str">
        <f>'2. Degree path course of study'!A33</f>
        <v>Course</v>
      </c>
      <c r="B37" t="b">
        <v>0</v>
      </c>
      <c r="C37" s="25">
        <f>VLOOKUP(A37,'2. Degree path course of study'!$A$3:$B$51,2,FALSE)</f>
        <v>3</v>
      </c>
      <c r="D37" s="32"/>
      <c r="E37" s="32"/>
      <c r="F37" s="32"/>
      <c r="G37" s="32"/>
      <c r="H37" s="25">
        <f t="shared" si="13"/>
        <v>0</v>
      </c>
      <c r="I37" s="25"/>
      <c r="J37" s="25">
        <f t="shared" si="13"/>
        <v>0</v>
      </c>
      <c r="K37" s="25"/>
    </row>
    <row r="38" spans="1:11" x14ac:dyDescent="0.25">
      <c r="A38" s="5" t="str">
        <f>'2. Degree path course of study'!A34</f>
        <v>Junior Spring</v>
      </c>
      <c r="C38" s="25"/>
      <c r="D38" s="32"/>
      <c r="E38" s="32"/>
      <c r="F38" s="32"/>
      <c r="G38" s="32"/>
      <c r="H38" s="25"/>
      <c r="I38" s="25">
        <f t="shared" si="13"/>
        <v>0</v>
      </c>
      <c r="J38" s="25"/>
      <c r="K38" s="25">
        <f t="shared" si="13"/>
        <v>0</v>
      </c>
    </row>
    <row r="39" spans="1:11" x14ac:dyDescent="0.25">
      <c r="A39" s="25" t="str">
        <f>'2. Degree path course of study'!A35</f>
        <v>Course</v>
      </c>
      <c r="B39" t="b">
        <v>0</v>
      </c>
      <c r="C39" s="25">
        <f>VLOOKUP(A39,'2. Degree path course of study'!$A$3:$B$51,2,FALSE)</f>
        <v>3</v>
      </c>
      <c r="D39" s="32"/>
      <c r="E39" s="32"/>
      <c r="F39" s="32"/>
      <c r="G39" s="32"/>
      <c r="H39" s="25"/>
      <c r="I39" s="25">
        <f t="shared" si="13"/>
        <v>0</v>
      </c>
      <c r="J39" s="25"/>
      <c r="K39" s="25">
        <f t="shared" si="13"/>
        <v>0</v>
      </c>
    </row>
    <row r="40" spans="1:11" x14ac:dyDescent="0.25">
      <c r="A40" s="25" t="str">
        <f>'2. Degree path course of study'!A36</f>
        <v>Course</v>
      </c>
      <c r="B40" t="b">
        <v>0</v>
      </c>
      <c r="C40" s="25">
        <f>VLOOKUP(A40,'2. Degree path course of study'!$A$3:$B$51,2,FALSE)</f>
        <v>3</v>
      </c>
      <c r="D40" s="32"/>
      <c r="E40" s="32"/>
      <c r="F40" s="32"/>
      <c r="G40" s="32"/>
      <c r="H40" s="25"/>
      <c r="I40" s="25">
        <f t="shared" si="13"/>
        <v>0</v>
      </c>
      <c r="J40" s="25"/>
      <c r="K40" s="25">
        <f t="shared" si="13"/>
        <v>0</v>
      </c>
    </row>
    <row r="41" spans="1:11" x14ac:dyDescent="0.25">
      <c r="A41" s="25" t="str">
        <f>'2. Degree path course of study'!A37</f>
        <v>Course</v>
      </c>
      <c r="B41" t="b">
        <v>0</v>
      </c>
      <c r="C41" s="25">
        <f>VLOOKUP(A41,'2. Degree path course of study'!$A$3:$B$51,2,FALSE)</f>
        <v>3</v>
      </c>
      <c r="D41" s="32"/>
      <c r="E41" s="32"/>
      <c r="F41" s="32"/>
      <c r="G41" s="32"/>
      <c r="H41" s="25"/>
      <c r="I41" s="25">
        <f t="shared" si="13"/>
        <v>0</v>
      </c>
      <c r="J41" s="25"/>
      <c r="K41" s="25">
        <f t="shared" si="13"/>
        <v>0</v>
      </c>
    </row>
    <row r="42" spans="1:11" x14ac:dyDescent="0.25">
      <c r="A42" s="25" t="str">
        <f>'2. Degree path course of study'!A38</f>
        <v>Course</v>
      </c>
      <c r="B42" t="b">
        <v>0</v>
      </c>
      <c r="C42" s="25">
        <f>VLOOKUP(A42,'2. Degree path course of study'!$A$3:$B$51,2,FALSE)</f>
        <v>3</v>
      </c>
      <c r="D42" s="32"/>
      <c r="E42" s="32"/>
      <c r="F42" s="32"/>
      <c r="G42" s="32"/>
      <c r="H42" s="25"/>
      <c r="I42" s="25">
        <f t="shared" si="13"/>
        <v>0</v>
      </c>
      <c r="J42" s="25"/>
      <c r="K42" s="25">
        <f t="shared" si="13"/>
        <v>0</v>
      </c>
    </row>
    <row r="43" spans="1:11" x14ac:dyDescent="0.25">
      <c r="A43" s="25" t="str">
        <f>'2. Degree path course of study'!A39</f>
        <v>Course</v>
      </c>
      <c r="B43" t="b">
        <v>0</v>
      </c>
      <c r="C43" s="25">
        <f>VLOOKUP(A43,'2. Degree path course of study'!$A$3:$B$51,2,FALSE)</f>
        <v>3</v>
      </c>
      <c r="D43" s="32"/>
      <c r="E43" s="32"/>
      <c r="F43" s="32"/>
      <c r="G43" s="32"/>
      <c r="H43" s="25"/>
      <c r="I43" s="25">
        <f t="shared" si="5"/>
        <v>0</v>
      </c>
      <c r="J43" s="25"/>
      <c r="K43" s="25">
        <f t="shared" si="5"/>
        <v>0</v>
      </c>
    </row>
    <row r="44" spans="1:11" x14ac:dyDescent="0.25">
      <c r="A44" s="25"/>
      <c r="C44" s="25">
        <f>SUM(C33:C43)</f>
        <v>30</v>
      </c>
      <c r="D44" s="25">
        <f>SUM(D33:D43)</f>
        <v>0</v>
      </c>
      <c r="E44" s="25">
        <f t="shared" ref="E44" si="14">SUM(E33:E43)</f>
        <v>0</v>
      </c>
      <c r="F44" s="25">
        <f t="shared" ref="F44" si="15">SUM(F33:F43)</f>
        <v>0</v>
      </c>
      <c r="G44" s="25">
        <f t="shared" ref="G44" si="16">SUM(G33:G43)</f>
        <v>0</v>
      </c>
      <c r="H44" s="25">
        <f t="shared" ref="H44" si="17">SUM(H33:H43)</f>
        <v>0</v>
      </c>
      <c r="I44" s="25">
        <f t="shared" ref="I44" si="18">SUM(I33:I43)</f>
        <v>0</v>
      </c>
      <c r="J44" s="25">
        <f t="shared" ref="J44" si="19">SUM(J33:J43)</f>
        <v>0</v>
      </c>
      <c r="K44" s="25">
        <f t="shared" ref="K44" si="20">SUM(K33:K43)</f>
        <v>0</v>
      </c>
    </row>
    <row r="45" spans="1:11" x14ac:dyDescent="0.25">
      <c r="A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1" x14ac:dyDescent="0.25">
      <c r="A46" s="5" t="str">
        <f>'2. Degree path course of study'!A41</f>
        <v>Senior Fall</v>
      </c>
      <c r="C46" s="25"/>
      <c r="D46" s="32"/>
      <c r="E46" s="32"/>
      <c r="F46" s="32"/>
      <c r="G46" s="32"/>
      <c r="H46" s="32"/>
      <c r="I46" s="32"/>
      <c r="J46" s="25">
        <f t="shared" ref="J46" si="21">IF($B46=TRUE,$C46,0)</f>
        <v>0</v>
      </c>
      <c r="K46" s="25"/>
    </row>
    <row r="47" spans="1:11" x14ac:dyDescent="0.25">
      <c r="A47" s="25" t="str">
        <f>'2. Degree path course of study'!A42</f>
        <v>Course</v>
      </c>
      <c r="B47" t="b">
        <v>0</v>
      </c>
      <c r="C47" s="25">
        <f>VLOOKUP(A47,'2. Degree path course of study'!$A$3:$B$51,2,FALSE)</f>
        <v>3</v>
      </c>
      <c r="D47" s="32"/>
      <c r="E47" s="32"/>
      <c r="F47" s="32"/>
      <c r="G47" s="32"/>
      <c r="H47" s="32"/>
      <c r="I47" s="32"/>
      <c r="J47" s="25">
        <f t="shared" ref="J47:K56" si="22">IF($B47=TRUE,$C47,0)</f>
        <v>0</v>
      </c>
      <c r="K47" s="25"/>
    </row>
    <row r="48" spans="1:11" x14ac:dyDescent="0.25">
      <c r="A48" s="25" t="str">
        <f>'2. Degree path course of study'!A43</f>
        <v>Course</v>
      </c>
      <c r="B48" t="b">
        <v>0</v>
      </c>
      <c r="C48" s="25">
        <f>VLOOKUP(A48,'2. Degree path course of study'!$A$3:$B$51,2,FALSE)</f>
        <v>3</v>
      </c>
      <c r="D48" s="32"/>
      <c r="E48" s="32"/>
      <c r="F48" s="32"/>
      <c r="G48" s="32"/>
      <c r="H48" s="32"/>
      <c r="I48" s="32"/>
      <c r="J48" s="25">
        <f t="shared" si="22"/>
        <v>0</v>
      </c>
      <c r="K48" s="25"/>
    </row>
    <row r="49" spans="1:11" x14ac:dyDescent="0.25">
      <c r="A49" s="25" t="str">
        <f>'2. Degree path course of study'!A44</f>
        <v>Course</v>
      </c>
      <c r="B49" t="b">
        <v>0</v>
      </c>
      <c r="C49" s="25">
        <f>VLOOKUP(A49,'2. Degree path course of study'!$A$3:$B$51,2,FALSE)</f>
        <v>3</v>
      </c>
      <c r="D49" s="32"/>
      <c r="E49" s="32"/>
      <c r="F49" s="32"/>
      <c r="G49" s="32"/>
      <c r="H49" s="32"/>
      <c r="I49" s="32"/>
      <c r="J49" s="25">
        <f t="shared" si="22"/>
        <v>0</v>
      </c>
      <c r="K49" s="25"/>
    </row>
    <row r="50" spans="1:11" x14ac:dyDescent="0.25">
      <c r="A50" s="25" t="str">
        <f>'2. Degree path course of study'!A45</f>
        <v>Course</v>
      </c>
      <c r="B50" t="b">
        <v>0</v>
      </c>
      <c r="C50" s="25">
        <f>VLOOKUP(A50,'2. Degree path course of study'!$A$3:$B$51,2,FALSE)</f>
        <v>3</v>
      </c>
      <c r="D50" s="32"/>
      <c r="E50" s="32"/>
      <c r="F50" s="32"/>
      <c r="G50" s="32"/>
      <c r="H50" s="32"/>
      <c r="I50" s="32"/>
      <c r="J50" s="25">
        <f t="shared" si="22"/>
        <v>0</v>
      </c>
      <c r="K50" s="25"/>
    </row>
    <row r="51" spans="1:11" x14ac:dyDescent="0.25">
      <c r="A51" s="25" t="str">
        <f>'2. Degree path course of study'!A46</f>
        <v>Course</v>
      </c>
      <c r="B51" t="b">
        <v>0</v>
      </c>
      <c r="C51" s="25">
        <f>VLOOKUP(A51,'2. Degree path course of study'!$A$3:$B$51,2,FALSE)</f>
        <v>3</v>
      </c>
      <c r="D51" s="32"/>
      <c r="E51" s="32"/>
      <c r="F51" s="32"/>
      <c r="G51" s="32"/>
      <c r="H51" s="32"/>
      <c r="I51" s="32"/>
      <c r="J51" s="25">
        <f t="shared" si="22"/>
        <v>0</v>
      </c>
      <c r="K51" s="25"/>
    </row>
    <row r="52" spans="1:11" x14ac:dyDescent="0.25">
      <c r="A52" s="5" t="str">
        <f>'2. Degree path course of study'!A47</f>
        <v>Senior Spring</v>
      </c>
      <c r="C52" s="25"/>
      <c r="D52" s="32"/>
      <c r="E52" s="32"/>
      <c r="F52" s="32"/>
      <c r="G52" s="32"/>
      <c r="H52" s="32"/>
      <c r="I52" s="32"/>
      <c r="J52" s="25"/>
      <c r="K52" s="25">
        <f t="shared" si="22"/>
        <v>0</v>
      </c>
    </row>
    <row r="53" spans="1:11" x14ac:dyDescent="0.25">
      <c r="A53" s="25" t="str">
        <f>'2. Degree path course of study'!A48</f>
        <v>USP C3</v>
      </c>
      <c r="B53" t="b">
        <v>0</v>
      </c>
      <c r="C53" s="25">
        <f>VLOOKUP(A53,'2. Degree path course of study'!$A$3:$B$51,2,FALSE)</f>
        <v>3</v>
      </c>
      <c r="D53" s="32"/>
      <c r="E53" s="32"/>
      <c r="F53" s="32"/>
      <c r="G53" s="32"/>
      <c r="H53" s="32"/>
      <c r="I53" s="32"/>
      <c r="J53" s="25"/>
      <c r="K53" s="25">
        <f t="shared" si="22"/>
        <v>0</v>
      </c>
    </row>
    <row r="54" spans="1:11" x14ac:dyDescent="0.25">
      <c r="A54" s="25" t="str">
        <f>'2. Degree path course of study'!A49</f>
        <v>Course</v>
      </c>
      <c r="B54" t="b">
        <v>0</v>
      </c>
      <c r="C54" s="25">
        <f>VLOOKUP(A54,'2. Degree path course of study'!$A$3:$B$51,2,FALSE)</f>
        <v>3</v>
      </c>
      <c r="D54" s="32"/>
      <c r="E54" s="32"/>
      <c r="F54" s="32"/>
      <c r="G54" s="32"/>
      <c r="H54" s="32"/>
      <c r="I54" s="32"/>
      <c r="J54" s="25"/>
      <c r="K54" s="25">
        <f t="shared" si="22"/>
        <v>0</v>
      </c>
    </row>
    <row r="55" spans="1:11" x14ac:dyDescent="0.25">
      <c r="A55" s="25" t="str">
        <f>'2. Degree path course of study'!A50</f>
        <v>Course</v>
      </c>
      <c r="B55" t="b">
        <v>0</v>
      </c>
      <c r="C55" s="25">
        <f>VLOOKUP(A55,'2. Degree path course of study'!$A$3:$B$51,2,FALSE)</f>
        <v>3</v>
      </c>
      <c r="D55" s="32"/>
      <c r="E55" s="32"/>
      <c r="F55" s="32"/>
      <c r="G55" s="32"/>
      <c r="H55" s="32"/>
      <c r="I55" s="32"/>
      <c r="J55" s="25"/>
      <c r="K55" s="25">
        <f t="shared" si="22"/>
        <v>0</v>
      </c>
    </row>
    <row r="56" spans="1:11" x14ac:dyDescent="0.25">
      <c r="A56" s="25" t="str">
        <f>'2. Degree path course of study'!A51</f>
        <v>Course</v>
      </c>
      <c r="B56" t="b">
        <v>0</v>
      </c>
      <c r="C56" s="25">
        <f>VLOOKUP(A56,'2. Degree path course of study'!$A$3:$B$51,2,FALSE)</f>
        <v>3</v>
      </c>
      <c r="D56" s="32"/>
      <c r="E56" s="32"/>
      <c r="F56" s="32"/>
      <c r="G56" s="32"/>
      <c r="H56" s="32"/>
      <c r="I56" s="32"/>
      <c r="J56" s="25"/>
      <c r="K56" s="25">
        <f t="shared" si="22"/>
        <v>0</v>
      </c>
    </row>
    <row r="57" spans="1:11" x14ac:dyDescent="0.25">
      <c r="A57" s="25"/>
      <c r="C57" s="25">
        <f>SUM(C46:C56)</f>
        <v>27</v>
      </c>
      <c r="D57" s="25">
        <f>SUM(D46:D56)</f>
        <v>0</v>
      </c>
      <c r="E57" s="25">
        <f t="shared" ref="E57" si="23">SUM(E46:E56)</f>
        <v>0</v>
      </c>
      <c r="F57" s="25">
        <f t="shared" ref="F57" si="24">SUM(F46:F56)</f>
        <v>0</v>
      </c>
      <c r="G57" s="25">
        <f t="shared" ref="G57" si="25">SUM(G46:G56)</f>
        <v>0</v>
      </c>
      <c r="H57" s="25">
        <f t="shared" ref="H57" si="26">SUM(H46:H56)</f>
        <v>0</v>
      </c>
      <c r="I57" s="25">
        <f t="shared" ref="I57" si="27">SUM(I46:I56)</f>
        <v>0</v>
      </c>
      <c r="J57" s="25">
        <f t="shared" ref="J57" si="28">SUM(J46:J56)</f>
        <v>0</v>
      </c>
      <c r="K57" s="25">
        <f t="shared" ref="K57" si="29">SUM(K46:K56)</f>
        <v>0</v>
      </c>
    </row>
    <row r="58" spans="1:11" x14ac:dyDescent="0.25">
      <c r="A58" s="25" t="str">
        <f>'2. Degree path course of study'!A54</f>
        <v>Total Hours</v>
      </c>
      <c r="C58">
        <f>C16+C30+C44+C57</f>
        <v>117</v>
      </c>
      <c r="D58">
        <f>D16+D30+D44+D57</f>
        <v>0</v>
      </c>
      <c r="E58">
        <f t="shared" ref="E58:K58" si="30">E16+E30+E44+E57</f>
        <v>0</v>
      </c>
      <c r="F58">
        <f t="shared" si="30"/>
        <v>0</v>
      </c>
      <c r="G58">
        <f t="shared" si="30"/>
        <v>0</v>
      </c>
      <c r="H58">
        <f t="shared" si="30"/>
        <v>0</v>
      </c>
      <c r="I58">
        <f t="shared" si="30"/>
        <v>0</v>
      </c>
      <c r="J58">
        <f t="shared" si="30"/>
        <v>0</v>
      </c>
      <c r="K58">
        <f t="shared" si="30"/>
        <v>0</v>
      </c>
    </row>
    <row r="59" spans="1:11" x14ac:dyDescent="0.25">
      <c r="A59" s="25"/>
    </row>
    <row r="60" spans="1:11" x14ac:dyDescent="0.25">
      <c r="A60" s="25" t="s">
        <v>74</v>
      </c>
      <c r="B60" t="s">
        <v>78</v>
      </c>
      <c r="C60" t="s">
        <v>79</v>
      </c>
    </row>
    <row r="61" spans="1:11" x14ac:dyDescent="0.25">
      <c r="A61" s="25" t="s">
        <v>75</v>
      </c>
      <c r="B61" s="27">
        <v>9</v>
      </c>
      <c r="C61" s="27">
        <v>6</v>
      </c>
      <c r="D61">
        <f>IF(D$58&gt;0,1,0)</f>
        <v>0</v>
      </c>
      <c r="E61">
        <f t="shared" ref="E61:K61" si="31">IF(E$58&gt;0,1,0)</f>
        <v>0</v>
      </c>
      <c r="F61">
        <f t="shared" si="31"/>
        <v>0</v>
      </c>
      <c r="G61">
        <f t="shared" si="31"/>
        <v>0</v>
      </c>
      <c r="H61">
        <f t="shared" si="31"/>
        <v>0</v>
      </c>
      <c r="I61">
        <f t="shared" si="31"/>
        <v>0</v>
      </c>
      <c r="J61">
        <f t="shared" si="31"/>
        <v>0</v>
      </c>
      <c r="K61">
        <f t="shared" si="31"/>
        <v>0</v>
      </c>
    </row>
    <row r="62" spans="1:11" x14ac:dyDescent="0.25">
      <c r="A62" s="25" t="s">
        <v>76</v>
      </c>
      <c r="B62" s="27">
        <v>9</v>
      </c>
      <c r="C62" s="27">
        <v>6</v>
      </c>
      <c r="D62">
        <f>IF(D$58&gt;$B$61,1,0)</f>
        <v>0</v>
      </c>
      <c r="E62">
        <f>IF(E$58&gt;$C$61,1,0)</f>
        <v>0</v>
      </c>
      <c r="F62">
        <f>IF(F$58&gt;$B$61,1,0)</f>
        <v>0</v>
      </c>
      <c r="G62">
        <f>IF(G$58&gt;$C$61,1,0)</f>
        <v>0</v>
      </c>
      <c r="H62">
        <f>IF(H$58&gt;$B$61,1,0)</f>
        <v>0</v>
      </c>
      <c r="I62">
        <f>IF(I$58&gt;$C$61,1,0)</f>
        <v>0</v>
      </c>
      <c r="J62">
        <f>IF(J$58&gt;$B$61,1,0)</f>
        <v>0</v>
      </c>
      <c r="K62">
        <f>IF(K$58&gt;$C$61,1,0)</f>
        <v>0</v>
      </c>
    </row>
    <row r="63" spans="1:11" x14ac:dyDescent="0.25">
      <c r="A63" s="25" t="s">
        <v>77</v>
      </c>
      <c r="B63" s="27">
        <v>9</v>
      </c>
      <c r="C63" s="27">
        <v>6</v>
      </c>
      <c r="D63">
        <f>IF(D$58&gt;($B$61+$B$62),1,0)</f>
        <v>0</v>
      </c>
      <c r="E63">
        <f>IF(E$58&gt;($C$61+$C$62),1,0)</f>
        <v>0</v>
      </c>
      <c r="F63">
        <f>IF(F$58&gt;($B$61+$B$62),1,0)</f>
        <v>0</v>
      </c>
      <c r="G63">
        <f>IF(G$58&gt;($C$61+$C$62),1,0)</f>
        <v>0</v>
      </c>
      <c r="H63">
        <f>IF(H$58&gt;($B$61+$B$62),1,0)</f>
        <v>0</v>
      </c>
      <c r="I63">
        <f>IF(I$58&gt;($C$61+$C$62),1,0)</f>
        <v>0</v>
      </c>
      <c r="J63">
        <f>IF(J$58&gt;($B$61+$B$62),1,0)</f>
        <v>0</v>
      </c>
      <c r="K63">
        <f>IF(K$58&gt;($C$61+$C$62),1,0)</f>
        <v>0</v>
      </c>
    </row>
    <row r="64" spans="1:11" x14ac:dyDescent="0.25">
      <c r="A64" s="33" t="s">
        <v>80</v>
      </c>
      <c r="B64" s="27">
        <v>9</v>
      </c>
      <c r="C64" s="27">
        <v>6</v>
      </c>
      <c r="D64">
        <f>IF(D$58&gt;($B$61+$B$62+$B$63),1,0)</f>
        <v>0</v>
      </c>
      <c r="E64">
        <f>IF(E$58&gt;($C$61+$C$62+$C$63),1,0)</f>
        <v>0</v>
      </c>
      <c r="F64">
        <f>IF(F$58&gt;($B$61+$B$62+$B$63),1,0)</f>
        <v>0</v>
      </c>
      <c r="G64">
        <f>IF(G$58&gt;($C$61+$C$62+$C$63),1,0)</f>
        <v>0</v>
      </c>
      <c r="H64">
        <f>IF(H$58&gt;($B$61+$B$62+$B$63),1,0)</f>
        <v>0</v>
      </c>
      <c r="I64">
        <f>IF(I$58&gt;($C$61+$C$62+$C$63),1,0)</f>
        <v>0</v>
      </c>
      <c r="J64">
        <f>IF(J$58&gt;($B$61+$B$62+$B$63),1,0)</f>
        <v>0</v>
      </c>
      <c r="K64">
        <f>IF(K$58&gt;($C$61+$C$62+$C$63),1,0)</f>
        <v>0</v>
      </c>
    </row>
    <row r="66" spans="1:11" x14ac:dyDescent="0.25">
      <c r="C66" s="36">
        <v>0.433</v>
      </c>
    </row>
    <row r="67" spans="1:11" x14ac:dyDescent="0.25">
      <c r="A67" t="s">
        <v>81</v>
      </c>
      <c r="B67" t="s">
        <v>26</v>
      </c>
      <c r="C67" t="s">
        <v>27</v>
      </c>
      <c r="D67" s="75">
        <v>1</v>
      </c>
      <c r="E67" s="75"/>
      <c r="F67" s="75">
        <f>D67+1</f>
        <v>2</v>
      </c>
      <c r="G67" s="75"/>
      <c r="H67" s="75">
        <f>F67+1</f>
        <v>3</v>
      </c>
      <c r="I67" s="75"/>
      <c r="J67" s="75">
        <f>H67+1</f>
        <v>4</v>
      </c>
      <c r="K67" s="75"/>
    </row>
    <row r="68" spans="1:11" x14ac:dyDescent="0.25">
      <c r="A68" t="str">
        <f>A61</f>
        <v>faculty line 1</v>
      </c>
      <c r="B68" s="34"/>
      <c r="C68" s="35">
        <f>B68*$C$66</f>
        <v>0</v>
      </c>
      <c r="D68" s="78">
        <f>IF(D61&gt;0,$B68+$C68,0)</f>
        <v>0</v>
      </c>
      <c r="E68" s="75"/>
      <c r="F68" s="79">
        <f t="shared" ref="F68:J68" si="32">IF(F61&gt;0,$B68+$C68,0)</f>
        <v>0</v>
      </c>
      <c r="G68" s="79"/>
      <c r="H68" s="81">
        <f t="shared" si="32"/>
        <v>0</v>
      </c>
      <c r="I68" s="81"/>
      <c r="J68" s="80">
        <f t="shared" si="32"/>
        <v>0</v>
      </c>
      <c r="K68" s="80"/>
    </row>
    <row r="69" spans="1:11" x14ac:dyDescent="0.25">
      <c r="A69" t="str">
        <f t="shared" ref="A69:A71" si="33">A62</f>
        <v>faculty line 2</v>
      </c>
      <c r="B69" s="34"/>
      <c r="C69" s="35">
        <f>B69*$C$66</f>
        <v>0</v>
      </c>
      <c r="D69" s="78">
        <f t="shared" ref="D69:D71" si="34">IF(D62&gt;0,$B69+$C69,0)</f>
        <v>0</v>
      </c>
      <c r="E69" s="75"/>
      <c r="F69" s="79">
        <f t="shared" ref="F69" si="35">IF(F62&gt;0,$B69+$C69,0)</f>
        <v>0</v>
      </c>
      <c r="G69" s="79"/>
      <c r="H69" s="81">
        <f t="shared" ref="H69" si="36">IF(H62&gt;0,$B69+$C69,0)</f>
        <v>0</v>
      </c>
      <c r="I69" s="81"/>
      <c r="J69" s="80">
        <f t="shared" ref="J69" si="37">IF(J62&gt;0,$B69+$C69,0)</f>
        <v>0</v>
      </c>
      <c r="K69" s="80"/>
    </row>
    <row r="70" spans="1:11" x14ac:dyDescent="0.25">
      <c r="A70" t="str">
        <f t="shared" si="33"/>
        <v>faculty line 3</v>
      </c>
      <c r="B70" s="34"/>
      <c r="C70" s="35">
        <f>B70*$C$66</f>
        <v>0</v>
      </c>
      <c r="D70" s="78">
        <f t="shared" si="34"/>
        <v>0</v>
      </c>
      <c r="E70" s="75"/>
      <c r="F70" s="79">
        <f t="shared" ref="F70" si="38">IF(F63&gt;0,$B70+$C70,0)</f>
        <v>0</v>
      </c>
      <c r="G70" s="79"/>
      <c r="H70" s="81">
        <f t="shared" ref="H70" si="39">IF(H63&gt;0,$B70+$C70,0)</f>
        <v>0</v>
      </c>
      <c r="I70" s="81"/>
      <c r="J70" s="80">
        <f t="shared" ref="J70" si="40">IF(J63&gt;0,$B70+$C70,0)</f>
        <v>0</v>
      </c>
      <c r="K70" s="80"/>
    </row>
    <row r="71" spans="1:11" x14ac:dyDescent="0.25">
      <c r="A71" t="str">
        <f t="shared" si="33"/>
        <v>faculty line 4</v>
      </c>
      <c r="B71" s="34"/>
      <c r="C71" s="35">
        <f>B71*$C$66</f>
        <v>0</v>
      </c>
      <c r="D71" s="78">
        <f t="shared" si="34"/>
        <v>0</v>
      </c>
      <c r="E71" s="75"/>
      <c r="F71" s="79">
        <f t="shared" ref="F71" si="41">IF(F64&gt;0,$B71+$C71,0)</f>
        <v>0</v>
      </c>
      <c r="G71" s="79"/>
      <c r="H71" s="81">
        <f t="shared" ref="H71" si="42">IF(H64&gt;0,$B71+$C71,0)</f>
        <v>0</v>
      </c>
      <c r="I71" s="81"/>
      <c r="J71" s="80">
        <f>IF(J64+K64&gt;0,$B71+$C71,0)</f>
        <v>0</v>
      </c>
      <c r="K71" s="80"/>
    </row>
    <row r="72" spans="1:11" x14ac:dyDescent="0.25">
      <c r="D72" s="75">
        <f>SUM(D68:E71)</f>
        <v>0</v>
      </c>
      <c r="E72" s="75"/>
      <c r="F72" s="80">
        <f>SUM(F68:G71)</f>
        <v>0</v>
      </c>
      <c r="G72" s="80"/>
      <c r="H72" s="80">
        <f>SUM(H68:I71)</f>
        <v>0</v>
      </c>
      <c r="I72" s="80"/>
      <c r="J72" s="80">
        <f>SUM(J68:K71)</f>
        <v>0</v>
      </c>
      <c r="K72" s="80"/>
    </row>
    <row r="74" spans="1:11" x14ac:dyDescent="0.25">
      <c r="A74" t="s">
        <v>85</v>
      </c>
    </row>
  </sheetData>
  <protectedRanges>
    <protectedRange algorithmName="SHA-512" hashValue="UgCESL8RZ7RxifrejNHZAkew+ffz0vDyske4lxfx48P+wkqlOCbwBFwKBYb14TZAG4e5dAvoN8vU0B30WNBLwA==" saltValue="HGCGWr92Tsib10N/LYclUQ==" spinCount="100000" sqref="A5:C5 B6:B9 A6:A64 C6:C57" name="curriculm"/>
  </protectedRanges>
  <mergeCells count="29">
    <mergeCell ref="D67:E67"/>
    <mergeCell ref="F67:G67"/>
    <mergeCell ref="H67:I67"/>
    <mergeCell ref="J67:K67"/>
    <mergeCell ref="D72:E72"/>
    <mergeCell ref="F72:G72"/>
    <mergeCell ref="H72:I72"/>
    <mergeCell ref="J72:K72"/>
    <mergeCell ref="H68:I68"/>
    <mergeCell ref="H69:I69"/>
    <mergeCell ref="H70:I70"/>
    <mergeCell ref="H71:I71"/>
    <mergeCell ref="J68:K68"/>
    <mergeCell ref="J69:K69"/>
    <mergeCell ref="J70:K70"/>
    <mergeCell ref="J71:K71"/>
    <mergeCell ref="D68:E68"/>
    <mergeCell ref="D69:E69"/>
    <mergeCell ref="D70:E70"/>
    <mergeCell ref="D71:E71"/>
    <mergeCell ref="F68:G68"/>
    <mergeCell ref="F69:G69"/>
    <mergeCell ref="F70:G70"/>
    <mergeCell ref="F71:G71"/>
    <mergeCell ref="D3:E3"/>
    <mergeCell ref="F3:G3"/>
    <mergeCell ref="H3:I3"/>
    <mergeCell ref="J3:K3"/>
    <mergeCell ref="D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Overview </vt:lpstr>
      <vt:lpstr>2. Degree path course of study</vt:lpstr>
      <vt:lpstr>3. Faculty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Degree Budget Pro Forma Template</dc:title>
  <dc:creator>Mike Borowczak</dc:creator>
  <cp:keywords>Updated April 26, 2019</cp:keywords>
  <cp:lastModifiedBy>Justin P. McDonald</cp:lastModifiedBy>
  <cp:lastPrinted>2018-04-20T23:45:26Z</cp:lastPrinted>
  <dcterms:created xsi:type="dcterms:W3CDTF">2018-04-20T22:27:19Z</dcterms:created>
  <dcterms:modified xsi:type="dcterms:W3CDTF">2019-04-26T18:25:27Z</dcterms:modified>
</cp:coreProperties>
</file>